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3995" windowHeight="10545" tabRatio="503" activeTab="1"/>
  </bookViews>
  <sheets>
    <sheet name="Notes" sheetId="10" r:id="rId1"/>
    <sheet name="Database Content" sheetId="1" r:id="rId2"/>
    <sheet name="annual data" sheetId="7" r:id="rId3"/>
    <sheet name="quarterly" sheetId="8" r:id="rId4"/>
    <sheet name="monthly" sheetId="9" r:id="rId5"/>
    <sheet name="computation" sheetId="5" r:id="rId6"/>
    <sheet name="Sources" sheetId="2" r:id="rId7"/>
  </sheets>
  <definedNames>
    <definedName name="_xlnm._FilterDatabase" localSheetId="1" hidden="1">'Database Content'!$A$1:$L$142</definedName>
    <definedName name="_xlnm.Print_Area" localSheetId="1">'Database Content'!$A$1:$L$133</definedName>
  </definedNames>
  <calcPr calcId="125725"/>
</workbook>
</file>

<file path=xl/calcChain.xml><?xml version="1.0" encoding="utf-8"?>
<calcChain xmlns="http://schemas.openxmlformats.org/spreadsheetml/2006/main">
  <c r="DE48" i="7"/>
  <c r="EA32"/>
  <c r="EA33"/>
  <c r="EA34"/>
  <c r="EA35"/>
  <c r="EA36"/>
  <c r="EA37"/>
  <c r="EA38"/>
  <c r="EA39"/>
  <c r="EA40"/>
  <c r="EA41"/>
  <c r="EA42"/>
  <c r="EA43"/>
  <c r="EA44"/>
  <c r="EA45"/>
  <c r="EA46"/>
  <c r="EA47"/>
  <c r="EA48"/>
  <c r="EA49"/>
  <c r="EA50"/>
  <c r="EA31"/>
  <c r="DZ32"/>
  <c r="DZ33"/>
  <c r="DZ34"/>
  <c r="DZ35"/>
  <c r="DZ36"/>
  <c r="DZ37"/>
  <c r="DZ38"/>
  <c r="DZ39"/>
  <c r="DZ40"/>
  <c r="DZ41"/>
  <c r="DZ42"/>
  <c r="DZ43"/>
  <c r="DZ44"/>
  <c r="DZ45"/>
  <c r="DZ46"/>
  <c r="DZ47"/>
  <c r="DZ48"/>
  <c r="DZ49"/>
  <c r="DZ50"/>
  <c r="DZ31"/>
  <c r="DY32"/>
  <c r="DY33"/>
  <c r="DY34"/>
  <c r="DY35"/>
  <c r="DY36"/>
  <c r="DY37"/>
  <c r="DY38"/>
  <c r="DY39"/>
  <c r="DY40"/>
  <c r="DY41"/>
  <c r="DY42"/>
  <c r="DY43"/>
  <c r="DY44"/>
  <c r="DY45"/>
  <c r="DY46"/>
  <c r="DY47"/>
  <c r="DY48"/>
  <c r="DY49"/>
  <c r="DY50"/>
  <c r="DY31"/>
  <c r="BC49"/>
  <c r="BD49"/>
  <c r="D142" i="8"/>
  <c r="D139"/>
  <c r="D140"/>
  <c r="D141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10"/>
  <c r="D111"/>
  <c r="D112"/>
  <c r="D113"/>
  <c r="D114"/>
  <c r="D115"/>
  <c r="D116"/>
  <c r="D117"/>
  <c r="D118"/>
  <c r="D119"/>
  <c r="D120"/>
  <c r="D18" i="9"/>
  <c r="D12"/>
  <c r="D260"/>
  <c r="D259"/>
  <c r="D258"/>
  <c r="D257"/>
  <c r="D256"/>
  <c r="D255"/>
  <c r="D254"/>
  <c r="D253"/>
  <c r="D252"/>
  <c r="D251"/>
  <c r="D250"/>
  <c r="D249"/>
  <c r="D248"/>
  <c r="D247"/>
  <c r="D246"/>
  <c r="D245"/>
  <c r="D244"/>
  <c r="D243"/>
  <c r="D242"/>
  <c r="D241"/>
  <c r="D240"/>
  <c r="D239"/>
  <c r="D238"/>
  <c r="D237"/>
  <c r="D236"/>
  <c r="D235"/>
  <c r="D234"/>
  <c r="D233"/>
  <c r="D232"/>
  <c r="D231"/>
  <c r="D230"/>
  <c r="D229"/>
  <c r="D228"/>
  <c r="D227"/>
  <c r="D226"/>
  <c r="D225"/>
  <c r="D224"/>
  <c r="D223"/>
  <c r="D222"/>
  <c r="D221"/>
  <c r="D220"/>
  <c r="D219"/>
  <c r="D218"/>
  <c r="D217"/>
  <c r="D216"/>
  <c r="D215"/>
  <c r="D214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D178"/>
  <c r="D177"/>
  <c r="D176"/>
  <c r="D175"/>
  <c r="D174"/>
  <c r="D173"/>
  <c r="D172"/>
  <c r="D171"/>
  <c r="D170"/>
  <c r="D169"/>
  <c r="D168"/>
  <c r="D167"/>
  <c r="D166"/>
  <c r="D165"/>
  <c r="D164"/>
  <c r="D163"/>
  <c r="D162"/>
  <c r="D161"/>
  <c r="D160"/>
  <c r="D159"/>
  <c r="D158"/>
  <c r="D157"/>
  <c r="D156"/>
  <c r="D155"/>
  <c r="D154"/>
  <c r="D153"/>
  <c r="D152"/>
  <c r="D151"/>
  <c r="D150"/>
  <c r="D149"/>
  <c r="D148"/>
  <c r="D147"/>
  <c r="D146"/>
  <c r="D145"/>
  <c r="D144"/>
  <c r="D143"/>
  <c r="D142"/>
  <c r="D141"/>
  <c r="D140"/>
  <c r="D139"/>
  <c r="D138"/>
  <c r="D137"/>
  <c r="D136"/>
  <c r="D135"/>
  <c r="D134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7"/>
  <c r="D16"/>
  <c r="D15"/>
  <c r="D14"/>
  <c r="EH46" i="7"/>
  <c r="D13" i="9"/>
  <c r="EG46" i="7"/>
  <c r="EI46"/>
  <c r="EH47"/>
  <c r="EI47"/>
  <c r="EG48"/>
  <c r="EH48"/>
  <c r="EI48"/>
  <c r="EG49"/>
  <c r="EH49"/>
  <c r="EI49"/>
  <c r="EG50"/>
  <c r="EH50"/>
  <c r="EI50"/>
  <c r="EB41"/>
  <c r="EC41"/>
  <c r="ED41"/>
  <c r="EE41"/>
  <c r="EF41"/>
  <c r="EB42"/>
  <c r="EC42"/>
  <c r="ED42"/>
  <c r="EE42"/>
  <c r="EF42"/>
  <c r="EB43"/>
  <c r="EC43"/>
  <c r="ED43"/>
  <c r="EE43"/>
  <c r="EF43"/>
  <c r="EB44"/>
  <c r="EC44"/>
  <c r="ED44"/>
  <c r="EE44"/>
  <c r="EF44"/>
  <c r="EB45"/>
  <c r="EC45"/>
  <c r="ED45"/>
  <c r="EE45"/>
  <c r="EF45"/>
  <c r="EB46"/>
  <c r="EC46"/>
  <c r="ED46"/>
  <c r="EE46"/>
  <c r="EF46"/>
  <c r="EB47"/>
  <c r="EC47"/>
  <c r="ED47"/>
  <c r="EE47"/>
  <c r="EF47"/>
  <c r="EB48"/>
  <c r="EC48"/>
  <c r="ED48"/>
  <c r="EE48"/>
  <c r="EF48"/>
  <c r="EB49"/>
  <c r="EC49"/>
  <c r="ED49"/>
  <c r="EE49"/>
  <c r="EF49"/>
  <c r="EC50"/>
  <c r="ED50"/>
  <c r="EE50"/>
  <c r="EF50"/>
  <c r="EB50"/>
  <c r="AK142" i="8"/>
  <c r="AJ142"/>
  <c r="AK141"/>
  <c r="AJ141"/>
  <c r="AK140"/>
  <c r="AJ140"/>
  <c r="AK139"/>
  <c r="AJ139"/>
  <c r="AK138"/>
  <c r="AJ138"/>
  <c r="AK137"/>
  <c r="AJ137"/>
  <c r="AK136"/>
  <c r="AJ136"/>
  <c r="AK135"/>
  <c r="AJ135"/>
  <c r="AK134"/>
  <c r="AJ134"/>
  <c r="AK133"/>
  <c r="AJ133"/>
  <c r="AK132"/>
  <c r="AJ132"/>
  <c r="AK131"/>
  <c r="AJ131"/>
  <c r="AK130"/>
  <c r="AJ130"/>
  <c r="AK129"/>
  <c r="AJ129"/>
  <c r="AK128"/>
  <c r="AJ128"/>
  <c r="AK127"/>
  <c r="AJ127"/>
  <c r="AK126"/>
  <c r="AJ126"/>
  <c r="AK125"/>
  <c r="AJ125"/>
  <c r="AK124"/>
  <c r="AJ124"/>
  <c r="AK123"/>
  <c r="AJ123"/>
  <c r="AK122"/>
  <c r="AJ122"/>
  <c r="AK121"/>
  <c r="AJ121"/>
  <c r="AK120"/>
  <c r="AJ120"/>
  <c r="AK119"/>
  <c r="AJ119"/>
  <c r="AK118"/>
  <c r="AJ118"/>
  <c r="AK117"/>
  <c r="AJ117"/>
  <c r="AK116"/>
  <c r="AJ116"/>
  <c r="AK115"/>
  <c r="AJ115"/>
  <c r="AK114"/>
  <c r="AJ114"/>
  <c r="AK113"/>
  <c r="AJ113"/>
  <c r="AK112"/>
  <c r="AJ112"/>
  <c r="AK111"/>
  <c r="AJ111"/>
  <c r="AK110"/>
  <c r="AJ110"/>
  <c r="AK109"/>
  <c r="AJ109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43"/>
  <c r="AZ109"/>
  <c r="BA109"/>
  <c r="BB109"/>
  <c r="BC109"/>
  <c r="BD109"/>
  <c r="BE109"/>
  <c r="AZ110"/>
  <c r="BA110"/>
  <c r="BB110"/>
  <c r="BC110"/>
  <c r="BD110"/>
  <c r="BE110"/>
  <c r="AZ111"/>
  <c r="BA111"/>
  <c r="BB111"/>
  <c r="BC111"/>
  <c r="BD111"/>
  <c r="BE111"/>
  <c r="AZ112"/>
  <c r="BA112"/>
  <c r="BB112"/>
  <c r="BC112"/>
  <c r="BD112"/>
  <c r="BE112"/>
  <c r="AZ113"/>
  <c r="BA113"/>
  <c r="BB113"/>
  <c r="BC113"/>
  <c r="BD113"/>
  <c r="BE113"/>
  <c r="AZ114"/>
  <c r="BA114"/>
  <c r="BB114"/>
  <c r="BC114"/>
  <c r="BD114"/>
  <c r="BE114"/>
  <c r="AZ115"/>
  <c r="BA115"/>
  <c r="BB115"/>
  <c r="BC115"/>
  <c r="BD115"/>
  <c r="BE115"/>
  <c r="AZ116"/>
  <c r="BA116"/>
  <c r="BB116"/>
  <c r="BC116"/>
  <c r="BD116"/>
  <c r="BE116"/>
  <c r="AZ117"/>
  <c r="BA117"/>
  <c r="BB117"/>
  <c r="BC117"/>
  <c r="BD117"/>
  <c r="BE117"/>
  <c r="AZ118"/>
  <c r="BA118"/>
  <c r="BB118"/>
  <c r="BC118"/>
  <c r="BD118"/>
  <c r="BE118"/>
  <c r="AZ119"/>
  <c r="BA119"/>
  <c r="BB119"/>
  <c r="BC119"/>
  <c r="BD119"/>
  <c r="BE119"/>
  <c r="AZ120"/>
  <c r="BA120"/>
  <c r="BB120"/>
  <c r="BC120"/>
  <c r="BD120"/>
  <c r="BE120"/>
  <c r="AZ121"/>
  <c r="BA121"/>
  <c r="BB121"/>
  <c r="BC121"/>
  <c r="BD121"/>
  <c r="BE121"/>
  <c r="AZ122"/>
  <c r="BA122"/>
  <c r="BB122"/>
  <c r="BC122"/>
  <c r="BD122"/>
  <c r="BE122"/>
  <c r="AZ123"/>
  <c r="BA123"/>
  <c r="BB123"/>
  <c r="BC123"/>
  <c r="BD123"/>
  <c r="BE123"/>
  <c r="AZ124"/>
  <c r="BA124"/>
  <c r="BB124"/>
  <c r="BC124"/>
  <c r="BD124"/>
  <c r="BE124"/>
  <c r="AZ125"/>
  <c r="BA125"/>
  <c r="BB125"/>
  <c r="BC125"/>
  <c r="BD125"/>
  <c r="BE125"/>
  <c r="AZ126"/>
  <c r="BA126"/>
  <c r="BB126"/>
  <c r="BC126"/>
  <c r="BD126"/>
  <c r="BE126"/>
  <c r="AZ127"/>
  <c r="BA127"/>
  <c r="BB127"/>
  <c r="BC127"/>
  <c r="BD127"/>
  <c r="BE127"/>
  <c r="AZ128"/>
  <c r="BA128"/>
  <c r="BB128"/>
  <c r="BC128"/>
  <c r="BD128"/>
  <c r="BE128"/>
  <c r="AZ129"/>
  <c r="BA129"/>
  <c r="BB129"/>
  <c r="BC129"/>
  <c r="BD129"/>
  <c r="BE129"/>
  <c r="AZ130"/>
  <c r="BA130"/>
  <c r="BB130"/>
  <c r="BC130"/>
  <c r="BD130"/>
  <c r="BE130"/>
  <c r="AZ131"/>
  <c r="BA131"/>
  <c r="BB131"/>
  <c r="BC131"/>
  <c r="BD131"/>
  <c r="BE131"/>
  <c r="AZ132"/>
  <c r="BA132"/>
  <c r="BB132"/>
  <c r="BC132"/>
  <c r="BD132"/>
  <c r="BE132"/>
  <c r="AZ133"/>
  <c r="BA133"/>
  <c r="BB133"/>
  <c r="BC133"/>
  <c r="BD133"/>
  <c r="BE133"/>
  <c r="AZ134"/>
  <c r="BA134"/>
  <c r="BB134"/>
  <c r="BC134"/>
  <c r="BD134"/>
  <c r="BE134"/>
  <c r="AZ135"/>
  <c r="BA135"/>
  <c r="BB135"/>
  <c r="BC135"/>
  <c r="BD135"/>
  <c r="BE135"/>
  <c r="AZ136"/>
  <c r="BA136"/>
  <c r="BB136"/>
  <c r="BC136"/>
  <c r="BD136"/>
  <c r="BE136"/>
  <c r="AZ137"/>
  <c r="BA137"/>
  <c r="BB137"/>
  <c r="BC137"/>
  <c r="BD137"/>
  <c r="BE137"/>
  <c r="AZ138"/>
  <c r="BA138"/>
  <c r="BB138"/>
  <c r="BC138"/>
  <c r="BD138"/>
  <c r="BE138"/>
  <c r="AZ139"/>
  <c r="BA139"/>
  <c r="BB139"/>
  <c r="BC139"/>
  <c r="BD139"/>
  <c r="BE139"/>
  <c r="AZ140"/>
  <c r="BA140"/>
  <c r="BB140"/>
  <c r="BC140"/>
  <c r="BD140"/>
  <c r="BE140"/>
  <c r="AZ141"/>
  <c r="BA141"/>
  <c r="BB141"/>
  <c r="BC141"/>
  <c r="BD141"/>
  <c r="BE141"/>
  <c r="AZ142"/>
  <c r="BE142"/>
  <c r="BD142"/>
  <c r="BC142"/>
  <c r="BB142"/>
  <c r="BA142"/>
  <c r="CZ43" i="7"/>
  <c r="CZ44"/>
  <c r="CZ45"/>
  <c r="CZ46"/>
  <c r="CZ47"/>
  <c r="CZ48"/>
  <c r="CZ49"/>
  <c r="CZ50"/>
  <c r="CY43"/>
  <c r="CY44"/>
  <c r="CY45"/>
  <c r="CY46"/>
  <c r="CY47"/>
  <c r="CY48"/>
  <c r="CY49"/>
  <c r="CY50"/>
  <c r="CX43"/>
  <c r="CX44"/>
  <c r="CX45"/>
  <c r="CX46"/>
  <c r="CX47"/>
  <c r="CX48"/>
  <c r="CX49"/>
  <c r="CX50"/>
  <c r="CW43"/>
  <c r="CW44"/>
  <c r="CW45"/>
  <c r="CW46"/>
  <c r="CW47"/>
  <c r="CW48"/>
  <c r="CW49"/>
  <c r="CW50"/>
  <c r="CV43"/>
  <c r="CV44"/>
  <c r="CV45"/>
  <c r="CV46"/>
  <c r="CV47"/>
  <c r="CV48"/>
  <c r="CV49"/>
  <c r="CV50"/>
  <c r="CU43"/>
  <c r="CU44"/>
  <c r="CU45"/>
  <c r="CU46"/>
  <c r="CU47"/>
  <c r="CU48"/>
  <c r="CU49"/>
  <c r="CU50"/>
  <c r="CR31"/>
  <c r="CR32"/>
  <c r="CR33"/>
  <c r="CR34"/>
  <c r="CR35"/>
  <c r="CR36"/>
  <c r="CR37"/>
  <c r="CR38"/>
  <c r="CR39"/>
  <c r="CR40"/>
  <c r="CR41"/>
  <c r="CR42"/>
  <c r="CR43"/>
  <c r="CR44"/>
  <c r="CR45"/>
  <c r="CR46"/>
  <c r="CR47"/>
  <c r="CR48"/>
  <c r="CR49"/>
  <c r="CR50"/>
  <c r="CF43"/>
  <c r="CF44"/>
  <c r="CF45"/>
  <c r="CF46"/>
  <c r="CF47"/>
  <c r="CF48"/>
  <c r="CF49"/>
  <c r="CF50"/>
  <c r="CE43"/>
  <c r="CE44"/>
  <c r="CE45"/>
  <c r="CE46"/>
  <c r="CE47"/>
  <c r="CE48"/>
  <c r="CE49"/>
  <c r="CE50"/>
  <c r="P142" i="8"/>
  <c r="H142"/>
  <c r="H141"/>
  <c r="J142"/>
  <c r="I142"/>
  <c r="P141"/>
  <c r="H140"/>
  <c r="K141"/>
  <c r="J141"/>
  <c r="I141"/>
  <c r="P140"/>
  <c r="H139"/>
  <c r="K140" s="1"/>
  <c r="J140"/>
  <c r="I140"/>
  <c r="P139"/>
  <c r="H138"/>
  <c r="J139"/>
  <c r="I139"/>
  <c r="P138"/>
  <c r="H137"/>
  <c r="K137" s="1"/>
  <c r="J138"/>
  <c r="I138"/>
  <c r="P137"/>
  <c r="H136"/>
  <c r="J137"/>
  <c r="I137"/>
  <c r="P136"/>
  <c r="H135"/>
  <c r="J136"/>
  <c r="I136"/>
  <c r="P135"/>
  <c r="H134"/>
  <c r="J135"/>
  <c r="I135"/>
  <c r="P134"/>
  <c r="H133"/>
  <c r="J134"/>
  <c r="I134"/>
  <c r="P133"/>
  <c r="H132"/>
  <c r="K133"/>
  <c r="J133"/>
  <c r="I133"/>
  <c r="P132"/>
  <c r="H131"/>
  <c r="K132" s="1"/>
  <c r="J132"/>
  <c r="I132"/>
  <c r="P131"/>
  <c r="H130"/>
  <c r="J131"/>
  <c r="I131"/>
  <c r="P130"/>
  <c r="H129"/>
  <c r="K129" s="1"/>
  <c r="J130"/>
  <c r="I130"/>
  <c r="P129"/>
  <c r="H128"/>
  <c r="J129"/>
  <c r="I129"/>
  <c r="P128"/>
  <c r="H127"/>
  <c r="J128"/>
  <c r="I128"/>
  <c r="P127"/>
  <c r="H126"/>
  <c r="J127"/>
  <c r="I127"/>
  <c r="P126"/>
  <c r="H125"/>
  <c r="J126"/>
  <c r="I126"/>
  <c r="P125"/>
  <c r="H124"/>
  <c r="K125"/>
  <c r="J125"/>
  <c r="I125"/>
  <c r="P124"/>
  <c r="H123"/>
  <c r="K124" s="1"/>
  <c r="J124"/>
  <c r="I124"/>
  <c r="P123"/>
  <c r="H122"/>
  <c r="J123"/>
  <c r="I123"/>
  <c r="P122"/>
  <c r="H121"/>
  <c r="K121" s="1"/>
  <c r="J122"/>
  <c r="I122"/>
  <c r="P121"/>
  <c r="H120"/>
  <c r="J121"/>
  <c r="I121"/>
  <c r="P120"/>
  <c r="H119"/>
  <c r="J120"/>
  <c r="I120"/>
  <c r="P119"/>
  <c r="H118"/>
  <c r="J119"/>
  <c r="I119"/>
  <c r="P118"/>
  <c r="H117"/>
  <c r="J118"/>
  <c r="I118"/>
  <c r="P117"/>
  <c r="H116"/>
  <c r="K117"/>
  <c r="J117"/>
  <c r="I117"/>
  <c r="P116"/>
  <c r="H115"/>
  <c r="K116" s="1"/>
  <c r="J116"/>
  <c r="I116"/>
  <c r="P115"/>
  <c r="H114"/>
  <c r="J115"/>
  <c r="I115"/>
  <c r="P114"/>
  <c r="H113"/>
  <c r="K113" s="1"/>
  <c r="J114"/>
  <c r="I114"/>
  <c r="P113"/>
  <c r="H112"/>
  <c r="J113"/>
  <c r="I113"/>
  <c r="P112"/>
  <c r="H111"/>
  <c r="J112"/>
  <c r="I112"/>
  <c r="P111"/>
  <c r="H110"/>
  <c r="J111"/>
  <c r="I111"/>
  <c r="P110"/>
  <c r="H109"/>
  <c r="J110"/>
  <c r="I110"/>
  <c r="P109"/>
  <c r="H108"/>
  <c r="K109"/>
  <c r="J109"/>
  <c r="I109"/>
  <c r="H107"/>
  <c r="K108"/>
  <c r="J108"/>
  <c r="I108"/>
  <c r="H106"/>
  <c r="K107"/>
  <c r="J107"/>
  <c r="I107"/>
  <c r="H105"/>
  <c r="K106"/>
  <c r="J106"/>
  <c r="I106"/>
  <c r="H104"/>
  <c r="K105"/>
  <c r="J105"/>
  <c r="I105"/>
  <c r="H103"/>
  <c r="K104"/>
  <c r="J104"/>
  <c r="I104"/>
  <c r="H102"/>
  <c r="K103"/>
  <c r="J103"/>
  <c r="I103"/>
  <c r="H101"/>
  <c r="K102"/>
  <c r="J102"/>
  <c r="I102"/>
  <c r="H100"/>
  <c r="K101"/>
  <c r="J101"/>
  <c r="I101"/>
  <c r="H99"/>
  <c r="K100"/>
  <c r="J100"/>
  <c r="I100"/>
  <c r="H98"/>
  <c r="K99"/>
  <c r="J99"/>
  <c r="I99"/>
  <c r="H97"/>
  <c r="K98"/>
  <c r="J98"/>
  <c r="I98"/>
  <c r="H96"/>
  <c r="K97"/>
  <c r="J97"/>
  <c r="I97"/>
  <c r="H95"/>
  <c r="K96"/>
  <c r="J96"/>
  <c r="I96"/>
  <c r="H94"/>
  <c r="K95"/>
  <c r="J95"/>
  <c r="I95"/>
  <c r="H93"/>
  <c r="K94"/>
  <c r="J94"/>
  <c r="I94"/>
  <c r="H92"/>
  <c r="K93"/>
  <c r="J93"/>
  <c r="I93"/>
  <c r="H91"/>
  <c r="K92"/>
  <c r="J92"/>
  <c r="I92"/>
  <c r="H90"/>
  <c r="K91"/>
  <c r="J91"/>
  <c r="I91"/>
  <c r="H89"/>
  <c r="K90"/>
  <c r="J90"/>
  <c r="I90"/>
  <c r="H88"/>
  <c r="K89"/>
  <c r="J89"/>
  <c r="I89"/>
  <c r="H87"/>
  <c r="K88"/>
  <c r="J88"/>
  <c r="I88"/>
  <c r="H86"/>
  <c r="K87"/>
  <c r="J87"/>
  <c r="I87"/>
  <c r="H85"/>
  <c r="K86"/>
  <c r="J86"/>
  <c r="I86"/>
  <c r="H84"/>
  <c r="K85"/>
  <c r="J85"/>
  <c r="I85"/>
  <c r="H83"/>
  <c r="K84"/>
  <c r="J84"/>
  <c r="I84"/>
  <c r="H82"/>
  <c r="K83"/>
  <c r="J83"/>
  <c r="I83"/>
  <c r="H81"/>
  <c r="K82"/>
  <c r="J82"/>
  <c r="I82"/>
  <c r="H80"/>
  <c r="K81"/>
  <c r="J81"/>
  <c r="I81"/>
  <c r="H79"/>
  <c r="K80"/>
  <c r="J80"/>
  <c r="I80"/>
  <c r="H78"/>
  <c r="K79"/>
  <c r="J79"/>
  <c r="I79"/>
  <c r="H77"/>
  <c r="K78"/>
  <c r="J78"/>
  <c r="I78"/>
  <c r="H76"/>
  <c r="K77"/>
  <c r="J77"/>
  <c r="I77"/>
  <c r="H75"/>
  <c r="K76"/>
  <c r="J76"/>
  <c r="I76"/>
  <c r="H74"/>
  <c r="K75"/>
  <c r="J75"/>
  <c r="I75"/>
  <c r="H73"/>
  <c r="K74"/>
  <c r="J74"/>
  <c r="I74"/>
  <c r="H72"/>
  <c r="K73"/>
  <c r="J73"/>
  <c r="I73"/>
  <c r="H71"/>
  <c r="K72"/>
  <c r="J72"/>
  <c r="I72"/>
  <c r="H70"/>
  <c r="K71"/>
  <c r="J71"/>
  <c r="I71"/>
  <c r="H69"/>
  <c r="K70"/>
  <c r="J70"/>
  <c r="I70"/>
  <c r="H68"/>
  <c r="K69"/>
  <c r="J69"/>
  <c r="I69"/>
  <c r="H67"/>
  <c r="K68"/>
  <c r="J68"/>
  <c r="I68"/>
  <c r="H66"/>
  <c r="K67"/>
  <c r="J67"/>
  <c r="I67"/>
  <c r="H65"/>
  <c r="K66"/>
  <c r="J66"/>
  <c r="I66"/>
  <c r="H64"/>
  <c r="K65"/>
  <c r="J65"/>
  <c r="I65"/>
  <c r="H63"/>
  <c r="K64"/>
  <c r="J64"/>
  <c r="I64"/>
  <c r="H62"/>
  <c r="K63"/>
  <c r="J63"/>
  <c r="I63"/>
  <c r="H61"/>
  <c r="K62"/>
  <c r="J62"/>
  <c r="I62"/>
  <c r="H60"/>
  <c r="K61"/>
  <c r="J61"/>
  <c r="I61"/>
  <c r="H59"/>
  <c r="K60"/>
  <c r="J60"/>
  <c r="I60"/>
  <c r="H58"/>
  <c r="K59"/>
  <c r="J59"/>
  <c r="I59"/>
  <c r="H57"/>
  <c r="K58"/>
  <c r="J58"/>
  <c r="I58"/>
  <c r="H56"/>
  <c r="K57"/>
  <c r="J57"/>
  <c r="I57"/>
  <c r="H55"/>
  <c r="K56"/>
  <c r="J56"/>
  <c r="I56"/>
  <c r="H54"/>
  <c r="K55"/>
  <c r="J55"/>
  <c r="I55"/>
  <c r="H53"/>
  <c r="K54"/>
  <c r="J54"/>
  <c r="I54"/>
  <c r="H52"/>
  <c r="K53"/>
  <c r="J53"/>
  <c r="I53"/>
  <c r="H51"/>
  <c r="K52"/>
  <c r="J52"/>
  <c r="I52"/>
  <c r="H50"/>
  <c r="K51"/>
  <c r="J51"/>
  <c r="I51"/>
  <c r="H49"/>
  <c r="K50"/>
  <c r="J50"/>
  <c r="I50"/>
  <c r="H48"/>
  <c r="K49"/>
  <c r="J49"/>
  <c r="I49"/>
  <c r="H47"/>
  <c r="K48"/>
  <c r="J48"/>
  <c r="I48"/>
  <c r="H46"/>
  <c r="K47"/>
  <c r="J47"/>
  <c r="I47"/>
  <c r="H45"/>
  <c r="K46"/>
  <c r="J46"/>
  <c r="I46"/>
  <c r="H44"/>
  <c r="K45"/>
  <c r="J45"/>
  <c r="I45"/>
  <c r="H43"/>
  <c r="K44"/>
  <c r="J44"/>
  <c r="I44"/>
  <c r="H42"/>
  <c r="K43"/>
  <c r="J43"/>
  <c r="I43"/>
  <c r="H41"/>
  <c r="K42"/>
  <c r="J42"/>
  <c r="I42"/>
  <c r="H40"/>
  <c r="K41"/>
  <c r="J41"/>
  <c r="I41"/>
  <c r="H39"/>
  <c r="K40"/>
  <c r="J40"/>
  <c r="I40"/>
  <c r="H38"/>
  <c r="K39"/>
  <c r="J39"/>
  <c r="I39"/>
  <c r="H37"/>
  <c r="K38"/>
  <c r="J38"/>
  <c r="I38"/>
  <c r="H36"/>
  <c r="K37"/>
  <c r="J37"/>
  <c r="I37"/>
  <c r="H35"/>
  <c r="K36"/>
  <c r="J36"/>
  <c r="I36"/>
  <c r="H34"/>
  <c r="K35"/>
  <c r="J35"/>
  <c r="I35"/>
  <c r="H33"/>
  <c r="K34"/>
  <c r="J34"/>
  <c r="I34"/>
  <c r="H32"/>
  <c r="K33"/>
  <c r="J33"/>
  <c r="I33"/>
  <c r="H31"/>
  <c r="K32"/>
  <c r="J32"/>
  <c r="I32"/>
  <c r="H30"/>
  <c r="K31"/>
  <c r="J31"/>
  <c r="I31"/>
  <c r="H29"/>
  <c r="K30"/>
  <c r="J30"/>
  <c r="I30"/>
  <c r="H28"/>
  <c r="K29"/>
  <c r="J29"/>
  <c r="I29"/>
  <c r="H27"/>
  <c r="K28"/>
  <c r="J28"/>
  <c r="I28"/>
  <c r="H26"/>
  <c r="K27"/>
  <c r="J27"/>
  <c r="I27"/>
  <c r="H25"/>
  <c r="K26"/>
  <c r="J26"/>
  <c r="I26"/>
  <c r="H24"/>
  <c r="K25"/>
  <c r="J25"/>
  <c r="I25"/>
  <c r="H23"/>
  <c r="K24"/>
  <c r="J24"/>
  <c r="I24"/>
  <c r="H22"/>
  <c r="K23"/>
  <c r="J23"/>
  <c r="I23"/>
  <c r="H21"/>
  <c r="K22"/>
  <c r="J22"/>
  <c r="I22"/>
  <c r="H20"/>
  <c r="K21"/>
  <c r="J21"/>
  <c r="I21"/>
  <c r="H19"/>
  <c r="K20"/>
  <c r="J20"/>
  <c r="I20"/>
  <c r="H18"/>
  <c r="K19"/>
  <c r="J19"/>
  <c r="I19"/>
  <c r="H17"/>
  <c r="K18"/>
  <c r="J18"/>
  <c r="I18"/>
  <c r="H16"/>
  <c r="K17"/>
  <c r="J17"/>
  <c r="I17"/>
  <c r="H15"/>
  <c r="K16"/>
  <c r="J16"/>
  <c r="I16"/>
  <c r="H14"/>
  <c r="K15"/>
  <c r="J15"/>
  <c r="I15"/>
  <c r="H13"/>
  <c r="K14"/>
  <c r="J14"/>
  <c r="I14"/>
  <c r="H12"/>
  <c r="K13"/>
  <c r="J13"/>
  <c r="I13"/>
  <c r="H11"/>
  <c r="K12"/>
  <c r="J12"/>
  <c r="I12"/>
  <c r="H10"/>
  <c r="K11"/>
  <c r="J11"/>
  <c r="I11"/>
  <c r="H9"/>
  <c r="K10"/>
  <c r="J10"/>
  <c r="I10"/>
  <c r="Q142"/>
  <c r="Q141"/>
  <c r="Q140"/>
  <c r="Q139"/>
  <c r="Q138"/>
  <c r="Q137"/>
  <c r="Q136"/>
  <c r="Q135"/>
  <c r="Q134"/>
  <c r="Q133"/>
  <c r="Q132"/>
  <c r="Q131"/>
  <c r="Q130"/>
  <c r="Q129"/>
  <c r="Q128"/>
  <c r="Q127"/>
  <c r="Q126"/>
  <c r="Q125"/>
  <c r="Q124"/>
  <c r="Q123"/>
  <c r="Q122"/>
  <c r="Q121"/>
  <c r="Q120"/>
  <c r="Q119"/>
  <c r="Q118"/>
  <c r="Q117"/>
  <c r="Q116"/>
  <c r="Q115"/>
  <c r="Q114"/>
  <c r="Q113"/>
  <c r="Q112"/>
  <c r="Q111"/>
  <c r="Q110"/>
  <c r="Q109"/>
  <c r="R142"/>
  <c r="R141"/>
  <c r="R140"/>
  <c r="R139"/>
  <c r="R138"/>
  <c r="R137"/>
  <c r="R136"/>
  <c r="R135"/>
  <c r="R134"/>
  <c r="R133"/>
  <c r="R132"/>
  <c r="R131"/>
  <c r="R130"/>
  <c r="R129"/>
  <c r="R128"/>
  <c r="R127"/>
  <c r="R126"/>
  <c r="R125"/>
  <c r="R124"/>
  <c r="R123"/>
  <c r="R122"/>
  <c r="R121"/>
  <c r="R120"/>
  <c r="R119"/>
  <c r="R118"/>
  <c r="R117"/>
  <c r="R116"/>
  <c r="R115"/>
  <c r="R114"/>
  <c r="R113"/>
  <c r="R112"/>
  <c r="R111"/>
  <c r="R110"/>
  <c r="R109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BJ142"/>
  <c r="BG142" s="1"/>
  <c r="BF142" s="1"/>
  <c r="BW142" s="1"/>
  <c r="S74" i="5"/>
  <c r="R74"/>
  <c r="R75" s="1"/>
  <c r="Q74"/>
  <c r="P74"/>
  <c r="O74"/>
  <c r="N74"/>
  <c r="N75"/>
  <c r="M74"/>
  <c r="L74"/>
  <c r="L75" s="1"/>
  <c r="K74"/>
  <c r="AN74"/>
  <c r="AN75" s="1"/>
  <c r="AM74"/>
  <c r="AL74"/>
  <c r="AK74"/>
  <c r="AJ74"/>
  <c r="AI74"/>
  <c r="AH74"/>
  <c r="AH75"/>
  <c r="AG74"/>
  <c r="AF74"/>
  <c r="AF75" s="1"/>
  <c r="AE74"/>
  <c r="AD74"/>
  <c r="AD75" s="1"/>
  <c r="AC74"/>
  <c r="AB74"/>
  <c r="AA74"/>
  <c r="Z74"/>
  <c r="Z75"/>
  <c r="Y74"/>
  <c r="X74"/>
  <c r="X75" s="1"/>
  <c r="W74"/>
  <c r="V74"/>
  <c r="V75" s="1"/>
  <c r="U74"/>
  <c r="T74"/>
  <c r="T75" s="1"/>
  <c r="AN51"/>
  <c r="AH47" i="7" s="1"/>
  <c r="AO47" s="1"/>
  <c r="AN53" i="5"/>
  <c r="AI47" i="7" s="1"/>
  <c r="AP47" s="1"/>
  <c r="AN55" i="5"/>
  <c r="AJ47" i="7" s="1"/>
  <c r="AQ47" s="1"/>
  <c r="AN57" i="5"/>
  <c r="AK47" i="7" s="1"/>
  <c r="AR47" s="1"/>
  <c r="AN59" i="5"/>
  <c r="AN60" s="1"/>
  <c r="AN61"/>
  <c r="AM47" i="7"/>
  <c r="AT47" s="1"/>
  <c r="AM51" i="5"/>
  <c r="AH46" i="7"/>
  <c r="AO46" s="1"/>
  <c r="AM53" i="5"/>
  <c r="AM55"/>
  <c r="AJ46" i="7" s="1"/>
  <c r="AQ46" s="1"/>
  <c r="AM57" i="5"/>
  <c r="AM59"/>
  <c r="AL46" i="7" s="1"/>
  <c r="AS46" s="1"/>
  <c r="AM61" i="5"/>
  <c r="AN49"/>
  <c r="AG47" i="7" s="1"/>
  <c r="AN47" s="1"/>
  <c r="AM49" i="5"/>
  <c r="AG46" i="7" s="1"/>
  <c r="AN46" s="1"/>
  <c r="AL51" i="5"/>
  <c r="AL85" s="1"/>
  <c r="AL53"/>
  <c r="AL55"/>
  <c r="AJ45" i="7" s="1"/>
  <c r="AQ45" s="1"/>
  <c r="AL57" i="5"/>
  <c r="AK45" i="7"/>
  <c r="AR45" s="1"/>
  <c r="AL59" i="5"/>
  <c r="AL45" i="7"/>
  <c r="AS45" s="1"/>
  <c r="AL61" i="5"/>
  <c r="AL49"/>
  <c r="AG45" i="7" s="1"/>
  <c r="AN45" s="1"/>
  <c r="AK51" i="5"/>
  <c r="AH44" i="7" s="1"/>
  <c r="AO44" s="1"/>
  <c r="AK53" i="5"/>
  <c r="AK88" s="1"/>
  <c r="AK55"/>
  <c r="AJ44" i="7" s="1"/>
  <c r="AQ44" s="1"/>
  <c r="AK57" i="5"/>
  <c r="AK59"/>
  <c r="AL44" i="7"/>
  <c r="AS44" s="1"/>
  <c r="AK61" i="5"/>
  <c r="AK49"/>
  <c r="AG44" i="7" s="1"/>
  <c r="AN44" s="1"/>
  <c r="AJ51" i="5"/>
  <c r="AH43" i="7" s="1"/>
  <c r="AO43" s="1"/>
  <c r="AJ53" i="5"/>
  <c r="AI43" i="7" s="1"/>
  <c r="AP43" s="1"/>
  <c r="AJ55" i="5"/>
  <c r="AJ43" i="7" s="1"/>
  <c r="AQ43" s="1"/>
  <c r="AJ57" i="5"/>
  <c r="AK43" i="7" s="1"/>
  <c r="AR43" s="1"/>
  <c r="AJ59" i="5"/>
  <c r="AL43" i="7" s="1"/>
  <c r="AS43" s="1"/>
  <c r="AJ61" i="5"/>
  <c r="AJ62" s="1"/>
  <c r="AJ49"/>
  <c r="AG43" i="7"/>
  <c r="AN43" s="1"/>
  <c r="AI51" i="5"/>
  <c r="AH42" i="7" s="1"/>
  <c r="AO42" s="1"/>
  <c r="AI53" i="5"/>
  <c r="AI55"/>
  <c r="AJ42" i="7" s="1"/>
  <c r="AQ42" s="1"/>
  <c r="AI57" i="5"/>
  <c r="AI59"/>
  <c r="AL42" i="7" s="1"/>
  <c r="AS42" s="1"/>
  <c r="AI61" i="5"/>
  <c r="AI49"/>
  <c r="AG42" i="7"/>
  <c r="AN42" s="1"/>
  <c r="AJ50" i="5"/>
  <c r="AH51"/>
  <c r="AH41" i="7" s="1"/>
  <c r="AO41" s="1"/>
  <c r="AH53" i="5"/>
  <c r="AI41" i="7" s="1"/>
  <c r="AP41" s="1"/>
  <c r="AH55" i="5"/>
  <c r="AJ41" i="7" s="1"/>
  <c r="AQ41" s="1"/>
  <c r="AH57" i="5"/>
  <c r="AK41" i="7" s="1"/>
  <c r="AR41" s="1"/>
  <c r="AH59" i="5"/>
  <c r="AL41" i="7" s="1"/>
  <c r="AS41" s="1"/>
  <c r="AH61" i="5"/>
  <c r="AH49"/>
  <c r="AG41" i="7" s="1"/>
  <c r="AN41" s="1"/>
  <c r="AG51" i="5"/>
  <c r="AH40" i="7" s="1"/>
  <c r="AO40" s="1"/>
  <c r="AG53" i="5"/>
  <c r="AG88" s="1"/>
  <c r="AG55"/>
  <c r="AJ40" i="7" s="1"/>
  <c r="AQ40" s="1"/>
  <c r="AG57" i="5"/>
  <c r="AK40" i="7" s="1"/>
  <c r="AR40" s="1"/>
  <c r="AG59" i="5"/>
  <c r="AL40" i="7"/>
  <c r="AS40" s="1"/>
  <c r="AG61" i="5"/>
  <c r="AG49"/>
  <c r="AG40" i="7" s="1"/>
  <c r="AN40" s="1"/>
  <c r="AF51" i="5"/>
  <c r="AH39" i="7" s="1"/>
  <c r="AO39" s="1"/>
  <c r="AF53" i="5"/>
  <c r="AI39" i="7" s="1"/>
  <c r="AP39" s="1"/>
  <c r="AF55" i="5"/>
  <c r="AJ39" i="7"/>
  <c r="AQ39" s="1"/>
  <c r="AF57" i="5"/>
  <c r="AK39" i="7" s="1"/>
  <c r="AR39" s="1"/>
  <c r="AF59" i="5"/>
  <c r="AL39" i="7" s="1"/>
  <c r="AS39" s="1"/>
  <c r="AF61" i="5"/>
  <c r="AM39" i="7" s="1"/>
  <c r="AT39" s="1"/>
  <c r="AF49" i="5"/>
  <c r="AG39" i="7" s="1"/>
  <c r="AN39" s="1"/>
  <c r="AE51" i="5"/>
  <c r="AH38" i="7" s="1"/>
  <c r="AO38" s="1"/>
  <c r="AE53" i="5"/>
  <c r="AE55"/>
  <c r="AJ38" i="7" s="1"/>
  <c r="AQ38" s="1"/>
  <c r="AE57" i="5"/>
  <c r="AE94" s="1"/>
  <c r="AE95" s="1"/>
  <c r="AE59"/>
  <c r="AL38" i="7"/>
  <c r="AS38" s="1"/>
  <c r="AE61" i="5"/>
  <c r="AE49"/>
  <c r="AG38" i="7" s="1"/>
  <c r="AN38" s="1"/>
  <c r="AD51" i="5"/>
  <c r="AH37" i="7" s="1"/>
  <c r="AO37" s="1"/>
  <c r="AD53" i="5"/>
  <c r="AI37" i="7" s="1"/>
  <c r="AP37" s="1"/>
  <c r="AD55" i="5"/>
  <c r="AJ37" i="7"/>
  <c r="AQ37" s="1"/>
  <c r="AD57" i="5"/>
  <c r="AK37" i="7" s="1"/>
  <c r="AR37" s="1"/>
  <c r="AD59" i="5"/>
  <c r="AL37" i="7" s="1"/>
  <c r="AS37" s="1"/>
  <c r="AD61" i="5"/>
  <c r="AD100" s="1"/>
  <c r="AE101" s="1"/>
  <c r="AD49"/>
  <c r="AG37" i="7" s="1"/>
  <c r="AN37" s="1"/>
  <c r="AC51" i="5"/>
  <c r="AH36" i="7" s="1"/>
  <c r="AO36" s="1"/>
  <c r="AC53" i="5"/>
  <c r="AC88" s="1"/>
  <c r="AC55"/>
  <c r="AJ36" i="7" s="1"/>
  <c r="AQ36" s="1"/>
  <c r="AC57" i="5"/>
  <c r="AK36" i="7" s="1"/>
  <c r="AR36" s="1"/>
  <c r="AC59" i="5"/>
  <c r="AL36" i="7"/>
  <c r="AS36" s="1"/>
  <c r="AC61" i="5"/>
  <c r="AC49"/>
  <c r="AG36" i="7" s="1"/>
  <c r="AN36" s="1"/>
  <c r="AB51" i="5"/>
  <c r="AH35" i="7" s="1"/>
  <c r="AO35" s="1"/>
  <c r="AB53" i="5"/>
  <c r="AI35" i="7" s="1"/>
  <c r="AP35" s="1"/>
  <c r="AB55" i="5"/>
  <c r="AJ35" i="7"/>
  <c r="AQ35" s="1"/>
  <c r="AB57" i="5"/>
  <c r="AK35" i="7" s="1"/>
  <c r="AR35" s="1"/>
  <c r="AB59" i="5"/>
  <c r="AL35" i="7" s="1"/>
  <c r="AS35" s="1"/>
  <c r="AB61" i="5"/>
  <c r="AM35" i="7" s="1"/>
  <c r="AT35" s="1"/>
  <c r="AB49" i="5"/>
  <c r="AG35" i="7" s="1"/>
  <c r="AN35" s="1"/>
  <c r="AA17" i="5"/>
  <c r="AB33" s="1"/>
  <c r="AB41" s="1"/>
  <c r="AB17"/>
  <c r="AA18"/>
  <c r="AB34" s="1"/>
  <c r="AB42" s="1"/>
  <c r="AB18"/>
  <c r="AB27" s="1"/>
  <c r="AA19"/>
  <c r="AB35" s="1"/>
  <c r="AB43" s="1"/>
  <c r="AB19"/>
  <c r="AA20"/>
  <c r="AB36" s="1"/>
  <c r="AB44" s="1"/>
  <c r="AB20"/>
  <c r="AA21"/>
  <c r="AB37" s="1"/>
  <c r="AB45" s="1"/>
  <c r="AB21"/>
  <c r="AA22"/>
  <c r="AB38" s="1"/>
  <c r="AB22"/>
  <c r="AA16"/>
  <c r="AB32" s="1"/>
  <c r="AB40" s="1"/>
  <c r="AA49" s="1"/>
  <c r="AB16"/>
  <c r="AN62"/>
  <c r="AF62"/>
  <c r="AL60"/>
  <c r="AK60"/>
  <c r="AI60"/>
  <c r="AG60"/>
  <c r="AE60"/>
  <c r="AC60"/>
  <c r="AJ56"/>
  <c r="AG56"/>
  <c r="AE56"/>
  <c r="AC56"/>
  <c r="AN54"/>
  <c r="AF54"/>
  <c r="AJ52"/>
  <c r="AH52"/>
  <c r="AD52"/>
  <c r="AL94"/>
  <c r="AH94"/>
  <c r="AD94"/>
  <c r="AN94"/>
  <c r="AK97"/>
  <c r="AI97"/>
  <c r="AH97"/>
  <c r="AH98" s="1"/>
  <c r="AG97"/>
  <c r="AE97"/>
  <c r="AC97"/>
  <c r="AC98" s="1"/>
  <c r="AB97"/>
  <c r="AK91"/>
  <c r="AJ91"/>
  <c r="AI91"/>
  <c r="AF91"/>
  <c r="AD91"/>
  <c r="AD92" s="1"/>
  <c r="AC91"/>
  <c r="AB91"/>
  <c r="AM88"/>
  <c r="AM89" s="1"/>
  <c r="AL88"/>
  <c r="AI88"/>
  <c r="AE88"/>
  <c r="AN85"/>
  <c r="AJ85"/>
  <c r="AI85"/>
  <c r="AF85"/>
  <c r="AB85"/>
  <c r="AK81"/>
  <c r="AK82" s="1"/>
  <c r="AJ81"/>
  <c r="AI81"/>
  <c r="AF81"/>
  <c r="AB81"/>
  <c r="J103" i="1"/>
  <c r="J137"/>
  <c r="J135"/>
  <c r="BJ125" i="8"/>
  <c r="BG125" s="1"/>
  <c r="BI125" s="1"/>
  <c r="BJ126"/>
  <c r="BG126" s="1"/>
  <c r="BJ127"/>
  <c r="BG127" s="1"/>
  <c r="BF127" s="1"/>
  <c r="BW127" s="1"/>
  <c r="BJ128"/>
  <c r="BG128" s="1"/>
  <c r="BJ129"/>
  <c r="BG129" s="1"/>
  <c r="BF129" s="1"/>
  <c r="BW129" s="1"/>
  <c r="BJ130"/>
  <c r="BG130" s="1"/>
  <c r="BJ131"/>
  <c r="BG131" s="1"/>
  <c r="BF131" s="1"/>
  <c r="BW131" s="1"/>
  <c r="BJ132"/>
  <c r="BG132" s="1"/>
  <c r="BJ133"/>
  <c r="BG133" s="1"/>
  <c r="BF133" s="1"/>
  <c r="BW133" s="1"/>
  <c r="BJ134"/>
  <c r="BG134" s="1"/>
  <c r="BJ135"/>
  <c r="BG135" s="1"/>
  <c r="BF135" s="1"/>
  <c r="BW135" s="1"/>
  <c r="BJ136"/>
  <c r="BG136" s="1"/>
  <c r="BJ137"/>
  <c r="BG137" s="1"/>
  <c r="BF137" s="1"/>
  <c r="BW137" s="1"/>
  <c r="BJ138"/>
  <c r="BG138" s="1"/>
  <c r="BJ139"/>
  <c r="BG139" s="1"/>
  <c r="BF139" s="1"/>
  <c r="BW139" s="1"/>
  <c r="BJ140"/>
  <c r="BG140" s="1"/>
  <c r="BJ141"/>
  <c r="BG141" s="1"/>
  <c r="DI44" i="7"/>
  <c r="DV44"/>
  <c r="DI45"/>
  <c r="DV45"/>
  <c r="DI46"/>
  <c r="DV46"/>
  <c r="DI43"/>
  <c r="DV43"/>
  <c r="DM44"/>
  <c r="DM45"/>
  <c r="DM46"/>
  <c r="DM43"/>
  <c r="BN137" i="8"/>
  <c r="BN138"/>
  <c r="BN139"/>
  <c r="BN140"/>
  <c r="BN133"/>
  <c r="BN134"/>
  <c r="BN135"/>
  <c r="BN136"/>
  <c r="BN129"/>
  <c r="BN130"/>
  <c r="BN131"/>
  <c r="BN132"/>
  <c r="BN125"/>
  <c r="BN126"/>
  <c r="BN127"/>
  <c r="BN128"/>
  <c r="BN141"/>
  <c r="BN142"/>
  <c r="J116" i="1"/>
  <c r="J115"/>
  <c r="J114"/>
  <c r="J113"/>
  <c r="J112"/>
  <c r="J111"/>
  <c r="AM61" i="8"/>
  <c r="AM62"/>
  <c r="AM63"/>
  <c r="AM64"/>
  <c r="AM65"/>
  <c r="AM66"/>
  <c r="AM67"/>
  <c r="AM68"/>
  <c r="AM69"/>
  <c r="AM70"/>
  <c r="AM71"/>
  <c r="AM72"/>
  <c r="AM73"/>
  <c r="AM74"/>
  <c r="AM75"/>
  <c r="AM76"/>
  <c r="AM77"/>
  <c r="AM78"/>
  <c r="AM79"/>
  <c r="AM80"/>
  <c r="AM81"/>
  <c r="AM82"/>
  <c r="AM83"/>
  <c r="AM84"/>
  <c r="AM85"/>
  <c r="AM86"/>
  <c r="AM87"/>
  <c r="AM88"/>
  <c r="AM89"/>
  <c r="AM90"/>
  <c r="AM91"/>
  <c r="AM92"/>
  <c r="AM93"/>
  <c r="AM94"/>
  <c r="AM95"/>
  <c r="AM96"/>
  <c r="AM97"/>
  <c r="AM98"/>
  <c r="AM99"/>
  <c r="AM100"/>
  <c r="AM101"/>
  <c r="AM102"/>
  <c r="AM103"/>
  <c r="AM104"/>
  <c r="AM105"/>
  <c r="AM106"/>
  <c r="AM107"/>
  <c r="AM108"/>
  <c r="AM109"/>
  <c r="AM110"/>
  <c r="AM111"/>
  <c r="AM112"/>
  <c r="AM113"/>
  <c r="AM114"/>
  <c r="AM115"/>
  <c r="AM116"/>
  <c r="AM117"/>
  <c r="AM118"/>
  <c r="AM119"/>
  <c r="AM120"/>
  <c r="AM121"/>
  <c r="AM122"/>
  <c r="AM123"/>
  <c r="AM124"/>
  <c r="AM125"/>
  <c r="AM126"/>
  <c r="AM127"/>
  <c r="AM128"/>
  <c r="AM129"/>
  <c r="AM130"/>
  <c r="AM131"/>
  <c r="AM132"/>
  <c r="AM133"/>
  <c r="AM134"/>
  <c r="AM135"/>
  <c r="AM136"/>
  <c r="AM137"/>
  <c r="AM138"/>
  <c r="AM139"/>
  <c r="AM140"/>
  <c r="AM141"/>
  <c r="AM142"/>
  <c r="J55" i="1"/>
  <c r="J54"/>
  <c r="J53"/>
  <c r="BC50" i="7"/>
  <c r="BF50" s="1"/>
  <c r="BE50"/>
  <c r="BD50"/>
  <c r="BC48"/>
  <c r="BF49" s="1"/>
  <c r="BE49"/>
  <c r="BC47"/>
  <c r="BE48"/>
  <c r="BD48"/>
  <c r="BC46"/>
  <c r="BE47"/>
  <c r="BD47"/>
  <c r="F47"/>
  <c r="E47"/>
  <c r="BC45"/>
  <c r="BF45" s="1"/>
  <c r="BE46"/>
  <c r="BD46"/>
  <c r="F46"/>
  <c r="E46"/>
  <c r="BC44"/>
  <c r="BE45"/>
  <c r="BD45"/>
  <c r="F45"/>
  <c r="E45"/>
  <c r="BC43"/>
  <c r="BF44" s="1"/>
  <c r="BE44"/>
  <c r="BD44"/>
  <c r="F44"/>
  <c r="E44"/>
  <c r="BC42"/>
  <c r="BE43"/>
  <c r="BD43"/>
  <c r="F43"/>
  <c r="E43"/>
  <c r="BC41"/>
  <c r="BE42"/>
  <c r="BD42"/>
  <c r="F42"/>
  <c r="E42"/>
  <c r="BC40"/>
  <c r="BE41"/>
  <c r="BD41"/>
  <c r="F41"/>
  <c r="E41"/>
  <c r="BC39"/>
  <c r="BE40"/>
  <c r="BD40"/>
  <c r="F40"/>
  <c r="E40"/>
  <c r="BC38"/>
  <c r="BE39"/>
  <c r="BD39"/>
  <c r="F39"/>
  <c r="E39"/>
  <c r="BC37"/>
  <c r="BE38"/>
  <c r="BD38"/>
  <c r="F38"/>
  <c r="E38"/>
  <c r="BC36"/>
  <c r="BF37" s="1"/>
  <c r="BE37"/>
  <c r="BD37"/>
  <c r="F37"/>
  <c r="E37"/>
  <c r="BC35"/>
  <c r="BE36"/>
  <c r="BD36"/>
  <c r="F36"/>
  <c r="E36"/>
  <c r="BC34"/>
  <c r="BF35" s="1"/>
  <c r="BE35"/>
  <c r="BD35"/>
  <c r="F35"/>
  <c r="E35"/>
  <c r="BC33"/>
  <c r="BE34"/>
  <c r="BD34"/>
  <c r="BC32"/>
  <c r="BE33"/>
  <c r="BD33"/>
  <c r="BC31"/>
  <c r="BE32"/>
  <c r="BD32"/>
  <c r="BC30"/>
  <c r="BE31"/>
  <c r="BD31"/>
  <c r="BC29"/>
  <c r="BE30"/>
  <c r="BD30"/>
  <c r="BC28"/>
  <c r="BE29"/>
  <c r="BD29"/>
  <c r="BC27"/>
  <c r="BF28" s="1"/>
  <c r="BE28"/>
  <c r="BD28"/>
  <c r="BC26"/>
  <c r="BE27"/>
  <c r="BD27"/>
  <c r="BC25"/>
  <c r="BE26"/>
  <c r="BD26"/>
  <c r="BC24"/>
  <c r="BE25"/>
  <c r="BD25"/>
  <c r="BC23"/>
  <c r="BE24"/>
  <c r="BD24"/>
  <c r="BC22"/>
  <c r="BE23"/>
  <c r="BD23"/>
  <c r="BC21"/>
  <c r="BE22"/>
  <c r="BD22"/>
  <c r="BC20"/>
  <c r="BE21"/>
  <c r="BD21"/>
  <c r="BC19"/>
  <c r="BE20"/>
  <c r="BD20"/>
  <c r="BC18"/>
  <c r="BF19" s="1"/>
  <c r="BE19"/>
  <c r="BD19"/>
  <c r="AN22" i="5"/>
  <c r="AM22"/>
  <c r="AL22"/>
  <c r="AK22"/>
  <c r="AJ22"/>
  <c r="AI22"/>
  <c r="AH22"/>
  <c r="AG22"/>
  <c r="AF22"/>
  <c r="AE22"/>
  <c r="AD22"/>
  <c r="AC22"/>
  <c r="Z22"/>
  <c r="AA30"/>
  <c r="Y22"/>
  <c r="Z30"/>
  <c r="X22"/>
  <c r="W22"/>
  <c r="X30" s="1"/>
  <c r="V22"/>
  <c r="U22"/>
  <c r="V30" s="1"/>
  <c r="T22"/>
  <c r="T30" s="1"/>
  <c r="S22"/>
  <c r="R22"/>
  <c r="S30" s="1"/>
  <c r="Q22"/>
  <c r="P22"/>
  <c r="Q30" s="1"/>
  <c r="O22"/>
  <c r="N22"/>
  <c r="N30" s="1"/>
  <c r="M22"/>
  <c r="L22"/>
  <c r="M30" s="1"/>
  <c r="K22"/>
  <c r="AN21"/>
  <c r="AM21"/>
  <c r="AL21"/>
  <c r="AK21"/>
  <c r="AJ21"/>
  <c r="AI21"/>
  <c r="AH21"/>
  <c r="AG21"/>
  <c r="AF21"/>
  <c r="AE21"/>
  <c r="AD21"/>
  <c r="AC21"/>
  <c r="Z21"/>
  <c r="AA29" s="1"/>
  <c r="Y21"/>
  <c r="X21"/>
  <c r="W21"/>
  <c r="X29"/>
  <c r="V21"/>
  <c r="U21"/>
  <c r="V29" s="1"/>
  <c r="T21"/>
  <c r="S21"/>
  <c r="S29" s="1"/>
  <c r="R21"/>
  <c r="Q21"/>
  <c r="P21"/>
  <c r="O21"/>
  <c r="N21"/>
  <c r="O29" s="1"/>
  <c r="M21"/>
  <c r="L21"/>
  <c r="M29" s="1"/>
  <c r="K21"/>
  <c r="AN20"/>
  <c r="AM20"/>
  <c r="AL20"/>
  <c r="AK20"/>
  <c r="AJ20"/>
  <c r="AI20"/>
  <c r="AH20"/>
  <c r="AG20"/>
  <c r="AF20"/>
  <c r="AE20"/>
  <c r="AD20"/>
  <c r="AC20"/>
  <c r="Z20"/>
  <c r="Y20"/>
  <c r="X20"/>
  <c r="W20"/>
  <c r="V20"/>
  <c r="U20"/>
  <c r="T20"/>
  <c r="S20"/>
  <c r="R20"/>
  <c r="Q20"/>
  <c r="P20"/>
  <c r="O20"/>
  <c r="N20"/>
  <c r="M20"/>
  <c r="L20"/>
  <c r="K20"/>
  <c r="AN19"/>
  <c r="AM19"/>
  <c r="AL19"/>
  <c r="AK19"/>
  <c r="AJ19"/>
  <c r="AI19"/>
  <c r="AH19"/>
  <c r="AG19"/>
  <c r="AF19"/>
  <c r="AE19"/>
  <c r="AD19"/>
  <c r="AC19"/>
  <c r="Z19"/>
  <c r="Z28" s="1"/>
  <c r="Y19"/>
  <c r="X19"/>
  <c r="W19"/>
  <c r="W28" s="1"/>
  <c r="V19"/>
  <c r="V28"/>
  <c r="U19"/>
  <c r="T19"/>
  <c r="U28" s="1"/>
  <c r="S19"/>
  <c r="R19"/>
  <c r="R28" s="1"/>
  <c r="Q19"/>
  <c r="P19"/>
  <c r="O19"/>
  <c r="O28" s="1"/>
  <c r="N19"/>
  <c r="N28"/>
  <c r="M19"/>
  <c r="L19"/>
  <c r="M28" s="1"/>
  <c r="K19"/>
  <c r="AN18"/>
  <c r="AM18"/>
  <c r="AL18"/>
  <c r="AK18"/>
  <c r="AJ18"/>
  <c r="AI18"/>
  <c r="AH18"/>
  <c r="AG18"/>
  <c r="AF18"/>
  <c r="AE18"/>
  <c r="AD18"/>
  <c r="AC18"/>
  <c r="Z18"/>
  <c r="Y18"/>
  <c r="Z27"/>
  <c r="X18"/>
  <c r="W18"/>
  <c r="W27" s="1"/>
  <c r="V18"/>
  <c r="U18"/>
  <c r="V27" s="1"/>
  <c r="T18"/>
  <c r="S18"/>
  <c r="R18"/>
  <c r="Q18"/>
  <c r="R27"/>
  <c r="P18"/>
  <c r="O18"/>
  <c r="O27" s="1"/>
  <c r="N18"/>
  <c r="M18"/>
  <c r="N27" s="1"/>
  <c r="L18"/>
  <c r="K18"/>
  <c r="AN17"/>
  <c r="AM17"/>
  <c r="AL17"/>
  <c r="AK17"/>
  <c r="AJ17"/>
  <c r="AI17"/>
  <c r="AH17"/>
  <c r="AG17"/>
  <c r="AF17"/>
  <c r="AE17"/>
  <c r="AD17"/>
  <c r="AC17"/>
  <c r="Z17"/>
  <c r="Y17"/>
  <c r="Z26"/>
  <c r="X17"/>
  <c r="W17"/>
  <c r="X26" s="1"/>
  <c r="V17"/>
  <c r="U17"/>
  <c r="V26" s="1"/>
  <c r="T17"/>
  <c r="S17"/>
  <c r="R17"/>
  <c r="Q17"/>
  <c r="R26" s="1"/>
  <c r="P17"/>
  <c r="P26" s="1"/>
  <c r="O17"/>
  <c r="N17"/>
  <c r="M17"/>
  <c r="L17"/>
  <c r="L26" s="1"/>
  <c r="K17"/>
  <c r="AN16"/>
  <c r="AM16"/>
  <c r="AL16"/>
  <c r="AK16"/>
  <c r="AJ16"/>
  <c r="AI16"/>
  <c r="AH16"/>
  <c r="AG16"/>
  <c r="AF16"/>
  <c r="AE16"/>
  <c r="AD16"/>
  <c r="AC16"/>
  <c r="Z16"/>
  <c r="Y16"/>
  <c r="X16"/>
  <c r="W16"/>
  <c r="X25" s="1"/>
  <c r="V16"/>
  <c r="U16"/>
  <c r="U25" s="1"/>
  <c r="T16"/>
  <c r="S16"/>
  <c r="R16"/>
  <c r="S25"/>
  <c r="Q16"/>
  <c r="P16"/>
  <c r="P25" s="1"/>
  <c r="O16"/>
  <c r="N16"/>
  <c r="O25" s="1"/>
  <c r="M16"/>
  <c r="L16"/>
  <c r="L25" s="1"/>
  <c r="K16"/>
  <c r="J18" i="1"/>
  <c r="J17"/>
  <c r="J42"/>
  <c r="J41"/>
  <c r="J40"/>
  <c r="J39"/>
  <c r="J31"/>
  <c r="J48"/>
  <c r="J47"/>
  <c r="J46"/>
  <c r="J139"/>
  <c r="J142"/>
  <c r="J141"/>
  <c r="J140"/>
  <c r="J128"/>
  <c r="J127"/>
  <c r="J126"/>
  <c r="J110"/>
  <c r="J109"/>
  <c r="J108"/>
  <c r="J107"/>
  <c r="J89"/>
  <c r="J88"/>
  <c r="J86"/>
  <c r="J85"/>
  <c r="J87"/>
  <c r="J84"/>
  <c r="J78"/>
  <c r="J73"/>
  <c r="J72"/>
  <c r="J70"/>
  <c r="J69"/>
  <c r="J57"/>
  <c r="J58"/>
  <c r="J59"/>
  <c r="J60"/>
  <c r="J61"/>
  <c r="J62"/>
  <c r="J63"/>
  <c r="J64"/>
  <c r="J65"/>
  <c r="J66"/>
  <c r="J67"/>
  <c r="J28"/>
  <c r="J22"/>
  <c r="J36"/>
  <c r="J35"/>
  <c r="J34"/>
  <c r="J33"/>
  <c r="J32"/>
  <c r="J30"/>
  <c r="J29"/>
  <c r="J27"/>
  <c r="J26"/>
  <c r="J25"/>
  <c r="J138"/>
  <c r="J136"/>
  <c r="J134"/>
  <c r="J119"/>
  <c r="J118"/>
  <c r="J106"/>
  <c r="J105"/>
  <c r="J51"/>
  <c r="J50"/>
  <c r="J56"/>
  <c r="J8"/>
  <c r="J7"/>
  <c r="J132"/>
  <c r="J133"/>
  <c r="J131"/>
  <c r="J130"/>
  <c r="J129"/>
  <c r="J102"/>
  <c r="J101"/>
  <c r="J76"/>
  <c r="J75"/>
  <c r="J37"/>
  <c r="J38"/>
  <c r="J20"/>
  <c r="J21"/>
  <c r="J23"/>
  <c r="J24"/>
  <c r="J19"/>
  <c r="J9"/>
  <c r="J10"/>
  <c r="J11"/>
  <c r="J12"/>
  <c r="J13"/>
  <c r="J14"/>
  <c r="J15"/>
  <c r="J16"/>
  <c r="J44"/>
  <c r="J45"/>
  <c r="J52"/>
  <c r="J68"/>
  <c r="J71"/>
  <c r="J74"/>
  <c r="J79"/>
  <c r="J77"/>
  <c r="J80"/>
  <c r="J125"/>
  <c r="J124"/>
  <c r="J123"/>
  <c r="J122"/>
  <c r="J121"/>
  <c r="J120"/>
  <c r="J117"/>
  <c r="J104"/>
  <c r="J100"/>
  <c r="J99"/>
  <c r="J98"/>
  <c r="J95"/>
  <c r="J96"/>
  <c r="J97"/>
  <c r="J94"/>
  <c r="J93"/>
  <c r="J92"/>
  <c r="J91"/>
  <c r="J90"/>
  <c r="J49"/>
  <c r="J83"/>
  <c r="J82"/>
  <c r="J81"/>
  <c r="J6"/>
  <c r="J43"/>
  <c r="J5"/>
  <c r="S26" i="5"/>
  <c r="AB29"/>
  <c r="U27"/>
  <c r="Q29"/>
  <c r="W29"/>
  <c r="Y29"/>
  <c r="Y30"/>
  <c r="AA27"/>
  <c r="AB28"/>
  <c r="T26"/>
  <c r="BI142" i="8"/>
  <c r="AB100" i="5"/>
  <c r="AC62"/>
  <c r="AM36" i="7"/>
  <c r="AT36" s="1"/>
  <c r="AC94" i="5"/>
  <c r="AD95" s="1"/>
  <c r="AC54"/>
  <c r="AI36" i="7"/>
  <c r="AP36"/>
  <c r="AM37"/>
  <c r="AT37" s="1"/>
  <c r="AM38"/>
  <c r="AT38" s="1"/>
  <c r="AK38"/>
  <c r="AR38" s="1"/>
  <c r="AI38"/>
  <c r="AP38" s="1"/>
  <c r="AF100" i="5"/>
  <c r="AG62"/>
  <c r="AM40" i="7"/>
  <c r="AT40" s="1"/>
  <c r="AG94" i="5"/>
  <c r="AG54"/>
  <c r="AI40" i="7"/>
  <c r="AP40" s="1"/>
  <c r="AH100" i="5"/>
  <c r="AM41" i="7"/>
  <c r="AT41" s="1"/>
  <c r="AI62" i="5"/>
  <c r="AM42" i="7"/>
  <c r="AT42" s="1"/>
  <c r="AI94" i="5"/>
  <c r="AK42" i="7"/>
  <c r="AR42" s="1"/>
  <c r="AI54" i="5"/>
  <c r="AI42" i="7"/>
  <c r="AP42" s="1"/>
  <c r="AJ100" i="5"/>
  <c r="AM43" i="7"/>
  <c r="AT43" s="1"/>
  <c r="AK62" i="5"/>
  <c r="AM44" i="7"/>
  <c r="AT44" s="1"/>
  <c r="AK94" i="5"/>
  <c r="AL95" s="1"/>
  <c r="AK44" i="7"/>
  <c r="AR44" s="1"/>
  <c r="AK54" i="5"/>
  <c r="AI44" i="7"/>
  <c r="AP44" s="1"/>
  <c r="AL71" i="5"/>
  <c r="AH45" i="7"/>
  <c r="AO45" s="1"/>
  <c r="AH95" i="5"/>
  <c r="CE101" i="8"/>
  <c r="AL100" i="5"/>
  <c r="AM45" i="7"/>
  <c r="AT45" s="1"/>
  <c r="AL64" i="5"/>
  <c r="AL103"/>
  <c r="AI45" i="7"/>
  <c r="AP45" s="1"/>
  <c r="AM62" i="5"/>
  <c r="AM46" i="7"/>
  <c r="AT46" s="1"/>
  <c r="AM94" i="5"/>
  <c r="AN95" s="1"/>
  <c r="AK46" i="7"/>
  <c r="AR46" s="1"/>
  <c r="AM54" i="5"/>
  <c r="AI46" i="7"/>
  <c r="AP46" s="1"/>
  <c r="AN97" i="5"/>
  <c r="AL47" i="7"/>
  <c r="AS47" s="1"/>
  <c r="P28" i="5"/>
  <c r="T27"/>
  <c r="S28"/>
  <c r="Y27"/>
  <c r="Q27"/>
  <c r="Q26"/>
  <c r="Q25"/>
  <c r="Y25"/>
  <c r="M26"/>
  <c r="U26"/>
  <c r="P29"/>
  <c r="P30"/>
  <c r="BF20" i="7"/>
  <c r="BF25"/>
  <c r="BF27"/>
  <c r="BF36"/>
  <c r="BF38"/>
  <c r="BF41"/>
  <c r="BF43"/>
  <c r="AJ82" i="5"/>
  <c r="AL81"/>
  <c r="AN81"/>
  <c r="AM85"/>
  <c r="AB88"/>
  <c r="AD88"/>
  <c r="AD89" s="1"/>
  <c r="AF88"/>
  <c r="AF89" s="1"/>
  <c r="AH88"/>
  <c r="AH89" s="1"/>
  <c r="AJ88"/>
  <c r="AJ89" s="1"/>
  <c r="AL89"/>
  <c r="AN88"/>
  <c r="AN89" s="1"/>
  <c r="AM91"/>
  <c r="AL97"/>
  <c r="AN100"/>
  <c r="AB94"/>
  <c r="AF94"/>
  <c r="AJ94"/>
  <c r="AJ95" s="1"/>
  <c r="AM52"/>
  <c r="AD54"/>
  <c r="AH54"/>
  <c r="AL54"/>
  <c r="AM56"/>
  <c r="AM60"/>
  <c r="AD62"/>
  <c r="AH62"/>
  <c r="AL62"/>
  <c r="K51"/>
  <c r="AN64"/>
  <c r="AN103"/>
  <c r="K110" i="8"/>
  <c r="K111"/>
  <c r="K114"/>
  <c r="K115"/>
  <c r="K118"/>
  <c r="K119"/>
  <c r="K122"/>
  <c r="K123"/>
  <c r="K126"/>
  <c r="K127"/>
  <c r="K130"/>
  <c r="K131"/>
  <c r="K134"/>
  <c r="K135"/>
  <c r="K138"/>
  <c r="K139"/>
  <c r="K142"/>
  <c r="EG47" i="7"/>
  <c r="BF26"/>
  <c r="BF34"/>
  <c r="BF42"/>
  <c r="AM95" i="5"/>
  <c r="AI95"/>
  <c r="Z25"/>
  <c r="R25"/>
  <c r="W30"/>
  <c r="U29"/>
  <c r="Y26"/>
  <c r="L29"/>
  <c r="L30"/>
  <c r="AC92"/>
  <c r="AK92"/>
  <c r="AL98"/>
  <c r="AC100"/>
  <c r="AC101"/>
  <c r="AE100"/>
  <c r="AG100"/>
  <c r="AG101"/>
  <c r="AI100"/>
  <c r="AI101"/>
  <c r="AK100"/>
  <c r="AK101"/>
  <c r="AM100"/>
  <c r="AB46"/>
  <c r="Z57"/>
  <c r="AB71"/>
  <c r="AB77" s="1"/>
  <c r="AF71"/>
  <c r="AJ71"/>
  <c r="AJ77" s="1"/>
  <c r="AM71"/>
  <c r="AM72"/>
  <c r="AB64"/>
  <c r="AB103" s="1"/>
  <c r="AC64"/>
  <c r="AC65" s="1"/>
  <c r="AD64"/>
  <c r="AD103" s="1"/>
  <c r="AD104" s="1"/>
  <c r="AE64"/>
  <c r="AE65"/>
  <c r="AF64"/>
  <c r="AG64"/>
  <c r="AG65" s="1"/>
  <c r="AH64"/>
  <c r="AH103" s="1"/>
  <c r="AH104" s="1"/>
  <c r="AI64"/>
  <c r="AI65"/>
  <c r="AJ64"/>
  <c r="AK64"/>
  <c r="AL65" s="1"/>
  <c r="AL67"/>
  <c r="AN71"/>
  <c r="AN72"/>
  <c r="AL77"/>
  <c r="AL75"/>
  <c r="BF138" i="8"/>
  <c r="BW138" s="1"/>
  <c r="BI138"/>
  <c r="BF134"/>
  <c r="BW134" s="1"/>
  <c r="BI134"/>
  <c r="BF130"/>
  <c r="BW130" s="1"/>
  <c r="BI130"/>
  <c r="BF126"/>
  <c r="BW126" s="1"/>
  <c r="BI126"/>
  <c r="AB50" i="5"/>
  <c r="AC103"/>
  <c r="AC104" s="1"/>
  <c r="AE103"/>
  <c r="AF103"/>
  <c r="AG103"/>
  <c r="AI103"/>
  <c r="AJ103"/>
  <c r="AK103"/>
  <c r="AN77"/>
  <c r="BI139" i="8"/>
  <c r="BI137"/>
  <c r="BI133"/>
  <c r="BI129"/>
  <c r="BF125"/>
  <c r="BW125" s="1"/>
  <c r="AA61" i="5"/>
  <c r="AM34" i="7" s="1"/>
  <c r="AT34" s="1"/>
  <c r="Z61" i="5"/>
  <c r="AM33" i="7" s="1"/>
  <c r="AT33" s="1"/>
  <c r="Y61" i="5"/>
  <c r="AM32" i="7"/>
  <c r="AT32" s="1"/>
  <c r="X61" i="5"/>
  <c r="AM31" i="7" s="1"/>
  <c r="AT31" s="1"/>
  <c r="W61" i="5"/>
  <c r="AM30" i="7" s="1"/>
  <c r="AT30" s="1"/>
  <c r="V61" i="5"/>
  <c r="AM29" i="7" s="1"/>
  <c r="AT29" s="1"/>
  <c r="U61" i="5"/>
  <c r="AM28" i="7"/>
  <c r="AT28" s="1"/>
  <c r="T61" i="5"/>
  <c r="AM27" i="7" s="1"/>
  <c r="AT27" s="1"/>
  <c r="S61" i="5"/>
  <c r="AM26" i="7" s="1"/>
  <c r="AT26" s="1"/>
  <c r="R61" i="5"/>
  <c r="AM25" i="7" s="1"/>
  <c r="AT25" s="1"/>
  <c r="Q61" i="5"/>
  <c r="AM24" i="7"/>
  <c r="AT24" s="1"/>
  <c r="P61" i="5"/>
  <c r="AM23" i="7" s="1"/>
  <c r="AT23" s="1"/>
  <c r="O61" i="5"/>
  <c r="AM22" i="7" s="1"/>
  <c r="AT22" s="1"/>
  <c r="N61" i="5"/>
  <c r="AM21" i="7" s="1"/>
  <c r="AT21" s="1"/>
  <c r="M61" i="5"/>
  <c r="AM20" i="7"/>
  <c r="AT20" s="1"/>
  <c r="L61" i="5"/>
  <c r="AM19" i="7" s="1"/>
  <c r="AT19" s="1"/>
  <c r="K61" i="5"/>
  <c r="AA57"/>
  <c r="Y57"/>
  <c r="W57"/>
  <c r="U57"/>
  <c r="S57"/>
  <c r="Q57"/>
  <c r="O57"/>
  <c r="M57"/>
  <c r="K57"/>
  <c r="AF77"/>
  <c r="AB68"/>
  <c r="AF68"/>
  <c r="AJ68"/>
  <c r="AN50"/>
  <c r="AM50"/>
  <c r="AD71"/>
  <c r="AH71"/>
  <c r="BF47" i="7"/>
  <c r="K49" i="5"/>
  <c r="AG18" i="7" s="1"/>
  <c r="AN18" s="1"/>
  <c r="L49" i="5"/>
  <c r="AG19" i="7" s="1"/>
  <c r="AN19" s="1"/>
  <c r="M49" i="5"/>
  <c r="AG20" i="7" s="1"/>
  <c r="AN20" s="1"/>
  <c r="M51" i="5"/>
  <c r="AH20" i="7" s="1"/>
  <c r="AO20" s="1"/>
  <c r="N49" i="5"/>
  <c r="AG21" i="7" s="1"/>
  <c r="AN21" s="1"/>
  <c r="N51" i="5"/>
  <c r="AH21" i="7" s="1"/>
  <c r="AO21" s="1"/>
  <c r="O49" i="5"/>
  <c r="AG22" i="7" s="1"/>
  <c r="AN22" s="1"/>
  <c r="O51" i="5"/>
  <c r="AH22" i="7" s="1"/>
  <c r="AO22" s="1"/>
  <c r="P49" i="5"/>
  <c r="AG23" i="7" s="1"/>
  <c r="AN23" s="1"/>
  <c r="P51" i="5"/>
  <c r="AH23" i="7" s="1"/>
  <c r="AO23" s="1"/>
  <c r="Q49" i="5"/>
  <c r="AG24" i="7" s="1"/>
  <c r="AN24" s="1"/>
  <c r="Q51" i="5"/>
  <c r="AH24" i="7" s="1"/>
  <c r="AO24" s="1"/>
  <c r="R49" i="5"/>
  <c r="AG25" i="7" s="1"/>
  <c r="AN25" s="1"/>
  <c r="R51" i="5"/>
  <c r="AH25" i="7" s="1"/>
  <c r="AO25" s="1"/>
  <c r="S49" i="5"/>
  <c r="AG26" i="7" s="1"/>
  <c r="AN26" s="1"/>
  <c r="S51" i="5"/>
  <c r="AH26" i="7" s="1"/>
  <c r="AO26" s="1"/>
  <c r="T49" i="5"/>
  <c r="AG27" i="7" s="1"/>
  <c r="AN27" s="1"/>
  <c r="T51" i="5"/>
  <c r="AH27" i="7" s="1"/>
  <c r="AO27" s="1"/>
  <c r="U49" i="5"/>
  <c r="AG28" i="7" s="1"/>
  <c r="AN28" s="1"/>
  <c r="U51" i="5"/>
  <c r="AH28" i="7" s="1"/>
  <c r="AO28" s="1"/>
  <c r="V49" i="5"/>
  <c r="AG29" i="7" s="1"/>
  <c r="AN29" s="1"/>
  <c r="V51" i="5"/>
  <c r="AH29" i="7" s="1"/>
  <c r="AO29" s="1"/>
  <c r="W49" i="5"/>
  <c r="AG30" i="7" s="1"/>
  <c r="AN30" s="1"/>
  <c r="W51" i="5"/>
  <c r="AH30" i="7" s="1"/>
  <c r="AO30" s="1"/>
  <c r="X49" i="5"/>
  <c r="AG31" i="7" s="1"/>
  <c r="AN31" s="1"/>
  <c r="X51" i="5"/>
  <c r="AH31" i="7" s="1"/>
  <c r="AO31" s="1"/>
  <c r="Y49" i="5"/>
  <c r="AG32" i="7" s="1"/>
  <c r="AN32" s="1"/>
  <c r="Y51" i="5"/>
  <c r="AH32" i="7" s="1"/>
  <c r="AO32" s="1"/>
  <c r="Z49" i="5"/>
  <c r="AG33" i="7" s="1"/>
  <c r="AN33" s="1"/>
  <c r="Z51" i="5"/>
  <c r="AH33" i="7" s="1"/>
  <c r="AO33" s="1"/>
  <c r="AB67" i="5"/>
  <c r="AC71"/>
  <c r="AE71"/>
  <c r="AE72" s="1"/>
  <c r="AF67"/>
  <c r="AG71"/>
  <c r="AG72" s="1"/>
  <c r="AH67"/>
  <c r="AI71"/>
  <c r="AI72" s="1"/>
  <c r="AJ67"/>
  <c r="AK71"/>
  <c r="AM64"/>
  <c r="AM68"/>
  <c r="AI67"/>
  <c r="AD68"/>
  <c r="AL68"/>
  <c r="EJ19" i="7"/>
  <c r="EJ21"/>
  <c r="EJ23"/>
  <c r="EJ25"/>
  <c r="EJ27"/>
  <c r="EJ29"/>
  <c r="EJ31"/>
  <c r="EJ33"/>
  <c r="EJ35"/>
  <c r="EJ37"/>
  <c r="EJ39"/>
  <c r="EJ41"/>
  <c r="EJ43"/>
  <c r="EJ45"/>
  <c r="EJ47"/>
  <c r="EJ49"/>
  <c r="EJ18"/>
  <c r="EJ20"/>
  <c r="EJ22"/>
  <c r="EJ24"/>
  <c r="EJ26"/>
  <c r="EJ28"/>
  <c r="EJ30"/>
  <c r="EJ32"/>
  <c r="EJ34"/>
  <c r="EJ36"/>
  <c r="EJ38"/>
  <c r="EJ40"/>
  <c r="EJ42"/>
  <c r="EJ44"/>
  <c r="EJ46"/>
  <c r="EJ48"/>
  <c r="EJ50"/>
  <c r="M75" i="5"/>
  <c r="O75"/>
  <c r="Q75"/>
  <c r="S75"/>
  <c r="U75"/>
  <c r="W75"/>
  <c r="Y75"/>
  <c r="AA75"/>
  <c r="AC75"/>
  <c r="AE75"/>
  <c r="AG75"/>
  <c r="AI75"/>
  <c r="AK75"/>
  <c r="AM75"/>
  <c r="CC141" i="8"/>
  <c r="CC139"/>
  <c r="CC137"/>
  <c r="CC135"/>
  <c r="CC133"/>
  <c r="CC131"/>
  <c r="CC129"/>
  <c r="CC127"/>
  <c r="CC125"/>
  <c r="CC123"/>
  <c r="CC121"/>
  <c r="CC119"/>
  <c r="CC117"/>
  <c r="CC115"/>
  <c r="CC113"/>
  <c r="CC111"/>
  <c r="CC109"/>
  <c r="CC107"/>
  <c r="CC105"/>
  <c r="CC103"/>
  <c r="CC101"/>
  <c r="CJ143"/>
  <c r="CH143"/>
  <c r="CF143"/>
  <c r="CD143"/>
  <c r="CI142"/>
  <c r="CG142"/>
  <c r="CE142"/>
  <c r="CJ141"/>
  <c r="CH141"/>
  <c r="CF141"/>
  <c r="CD141"/>
  <c r="CI140"/>
  <c r="CG140"/>
  <c r="CE140"/>
  <c r="CJ139"/>
  <c r="CH139"/>
  <c r="CF139"/>
  <c r="CD139"/>
  <c r="CI138"/>
  <c r="CG138"/>
  <c r="CE138"/>
  <c r="CJ137"/>
  <c r="CH137"/>
  <c r="CF137"/>
  <c r="CD137"/>
  <c r="CI136"/>
  <c r="CG136"/>
  <c r="CE136"/>
  <c r="CJ135"/>
  <c r="CH135"/>
  <c r="CF135"/>
  <c r="CD135"/>
  <c r="CI134"/>
  <c r="CG134"/>
  <c r="CE134"/>
  <c r="CJ133"/>
  <c r="CH133"/>
  <c r="CF133"/>
  <c r="CD133"/>
  <c r="CI132"/>
  <c r="CG132"/>
  <c r="CE132"/>
  <c r="CJ131"/>
  <c r="CH131"/>
  <c r="CF131"/>
  <c r="CD131"/>
  <c r="CI130"/>
  <c r="CG130"/>
  <c r="CE130"/>
  <c r="CJ129"/>
  <c r="CH129"/>
  <c r="CF129"/>
  <c r="CD129"/>
  <c r="CI128"/>
  <c r="CG128"/>
  <c r="CE128"/>
  <c r="CJ127"/>
  <c r="CH127"/>
  <c r="CF127"/>
  <c r="CD127"/>
  <c r="CI126"/>
  <c r="CG126"/>
  <c r="CE126"/>
  <c r="CJ125"/>
  <c r="CH125"/>
  <c r="CF125"/>
  <c r="CD125"/>
  <c r="CI124"/>
  <c r="CG124"/>
  <c r="CE124"/>
  <c r="CJ123"/>
  <c r="CH123"/>
  <c r="CF123"/>
  <c r="CD123"/>
  <c r="CI122"/>
  <c r="CG122"/>
  <c r="CE122"/>
  <c r="CJ121"/>
  <c r="CH121"/>
  <c r="CF121"/>
  <c r="CD121"/>
  <c r="CF120"/>
  <c r="CD120"/>
  <c r="CF119"/>
  <c r="CD119"/>
  <c r="CF118"/>
  <c r="CD118"/>
  <c r="CF117"/>
  <c r="CD117"/>
  <c r="CF116"/>
  <c r="CD116"/>
  <c r="CF115"/>
  <c r="CD115"/>
  <c r="CF114"/>
  <c r="CD114"/>
  <c r="CF113"/>
  <c r="CD113"/>
  <c r="CF112"/>
  <c r="CD112"/>
  <c r="CF111"/>
  <c r="CD111"/>
  <c r="CF110"/>
  <c r="CD110"/>
  <c r="CF109"/>
  <c r="CD109"/>
  <c r="CF108"/>
  <c r="CD108"/>
  <c r="CF107"/>
  <c r="CD107"/>
  <c r="CF106"/>
  <c r="CD106"/>
  <c r="CF105"/>
  <c r="CD105"/>
  <c r="CF104"/>
  <c r="CD104"/>
  <c r="CF103"/>
  <c r="CD103"/>
  <c r="CF102"/>
  <c r="CD102"/>
  <c r="CF101"/>
  <c r="CD101"/>
  <c r="CC142"/>
  <c r="CC140"/>
  <c r="CC138"/>
  <c r="CC136"/>
  <c r="CC134"/>
  <c r="CC132"/>
  <c r="CC130"/>
  <c r="CC128"/>
  <c r="CC126"/>
  <c r="CC124"/>
  <c r="CC122"/>
  <c r="CC120"/>
  <c r="CC118"/>
  <c r="CC116"/>
  <c r="CC114"/>
  <c r="CC112"/>
  <c r="CC110"/>
  <c r="CC108"/>
  <c r="CC106"/>
  <c r="CC104"/>
  <c r="CC102"/>
  <c r="CC143"/>
  <c r="CI143"/>
  <c r="CG143"/>
  <c r="CE143"/>
  <c r="CJ142"/>
  <c r="CH142"/>
  <c r="CF142"/>
  <c r="CD142"/>
  <c r="CI141"/>
  <c r="CG141"/>
  <c r="CE141"/>
  <c r="CJ140"/>
  <c r="CH140"/>
  <c r="CF140"/>
  <c r="CD140"/>
  <c r="CI139"/>
  <c r="CG139"/>
  <c r="CE139"/>
  <c r="CJ138"/>
  <c r="CH138"/>
  <c r="CF138"/>
  <c r="CD138"/>
  <c r="CI137"/>
  <c r="CG137"/>
  <c r="CE137"/>
  <c r="CJ136"/>
  <c r="CH136"/>
  <c r="CF136"/>
  <c r="CD136"/>
  <c r="CI135"/>
  <c r="CG135"/>
  <c r="CE135"/>
  <c r="CJ134"/>
  <c r="CH134"/>
  <c r="CF134"/>
  <c r="CD134"/>
  <c r="CI133"/>
  <c r="CG133"/>
  <c r="CE133"/>
  <c r="CJ132"/>
  <c r="CH132"/>
  <c r="CF132"/>
  <c r="CD132"/>
  <c r="CI131"/>
  <c r="CG131"/>
  <c r="CE131"/>
  <c r="CJ130"/>
  <c r="CH130"/>
  <c r="CF130"/>
  <c r="CD130"/>
  <c r="CI129"/>
  <c r="CG129"/>
  <c r="CE129"/>
  <c r="CJ128"/>
  <c r="CH128"/>
  <c r="CF128"/>
  <c r="CD128"/>
  <c r="CI127"/>
  <c r="CG127"/>
  <c r="CE127"/>
  <c r="CJ126"/>
  <c r="CH126"/>
  <c r="CF126"/>
  <c r="CD126"/>
  <c r="CI125"/>
  <c r="CG125"/>
  <c r="CE125"/>
  <c r="CJ124"/>
  <c r="CH124"/>
  <c r="CF124"/>
  <c r="CD124"/>
  <c r="CI123"/>
  <c r="CG123"/>
  <c r="CE123"/>
  <c r="CJ122"/>
  <c r="CH122"/>
  <c r="CF122"/>
  <c r="CD122"/>
  <c r="CI121"/>
  <c r="CG121"/>
  <c r="CE121"/>
  <c r="CG120"/>
  <c r="CE120"/>
  <c r="CG119"/>
  <c r="CE119"/>
  <c r="CG118"/>
  <c r="CE118"/>
  <c r="CG117"/>
  <c r="CE117"/>
  <c r="CG116"/>
  <c r="CE116"/>
  <c r="CG115"/>
  <c r="CE115"/>
  <c r="CG114"/>
  <c r="CE114"/>
  <c r="CG113"/>
  <c r="CE113"/>
  <c r="CG112"/>
  <c r="CE112"/>
  <c r="CG111"/>
  <c r="CE111"/>
  <c r="CG110"/>
  <c r="CE110"/>
  <c r="CG109"/>
  <c r="CE109"/>
  <c r="CG108"/>
  <c r="CE108"/>
  <c r="CG107"/>
  <c r="CE107"/>
  <c r="CG106"/>
  <c r="CE106"/>
  <c r="CG105"/>
  <c r="CE105"/>
  <c r="CG104"/>
  <c r="CE104"/>
  <c r="CG103"/>
  <c r="CE103"/>
  <c r="CG102"/>
  <c r="CE102"/>
  <c r="CG101"/>
  <c r="Z94" i="5"/>
  <c r="AK33" i="7"/>
  <c r="AR33" s="1"/>
  <c r="K94" i="5"/>
  <c r="AK18" i="7"/>
  <c r="AR18" s="1"/>
  <c r="M94" i="5"/>
  <c r="AK20" i="7"/>
  <c r="AR20" s="1"/>
  <c r="O94" i="5"/>
  <c r="AK22" i="7"/>
  <c r="AR22" s="1"/>
  <c r="Q94" i="5"/>
  <c r="AK24" i="7"/>
  <c r="AR24" s="1"/>
  <c r="S94" i="5"/>
  <c r="AK26" i="7"/>
  <c r="AR26" s="1"/>
  <c r="U94" i="5"/>
  <c r="AK28" i="7"/>
  <c r="AR28" s="1"/>
  <c r="W94" i="5"/>
  <c r="AK30" i="7"/>
  <c r="AR30" s="1"/>
  <c r="Y94" i="5"/>
  <c r="AK32" i="7"/>
  <c r="AR32" s="1"/>
  <c r="AA94" i="5"/>
  <c r="AK34" i="7"/>
  <c r="AR34" s="1"/>
  <c r="AI89" i="5"/>
  <c r="AE89"/>
  <c r="AK95"/>
  <c r="AG95"/>
  <c r="AC95"/>
  <c r="K100"/>
  <c r="AM18" i="7"/>
  <c r="AT18" s="1"/>
  <c r="K85" i="5"/>
  <c r="AH18" i="7"/>
  <c r="AO18" s="1"/>
  <c r="AE67" i="5"/>
  <c r="AK72"/>
  <c r="AI68"/>
  <c r="AE68"/>
  <c r="AC72"/>
  <c r="AM77"/>
  <c r="AM78" s="1"/>
  <c r="AL104"/>
  <c r="L57"/>
  <c r="N57"/>
  <c r="AK21" i="7" s="1"/>
  <c r="AR21" s="1"/>
  <c r="P57" i="5"/>
  <c r="R57"/>
  <c r="T57"/>
  <c r="V57"/>
  <c r="AK29" i="7" s="1"/>
  <c r="AR29" s="1"/>
  <c r="X57" i="5"/>
  <c r="AJ65"/>
  <c r="AJ69" s="1"/>
  <c r="AH65"/>
  <c r="AF65"/>
  <c r="AD65"/>
  <c r="AN68"/>
  <c r="AN67"/>
  <c r="AK89"/>
  <c r="AG89"/>
  <c r="AJ101"/>
  <c r="AF101"/>
  <c r="AL101"/>
  <c r="AN101"/>
  <c r="AM101"/>
  <c r="AH101"/>
  <c r="AD101"/>
  <c r="EK50" i="7"/>
  <c r="Z81" i="5"/>
  <c r="Z82" s="1"/>
  <c r="Z50"/>
  <c r="Y50"/>
  <c r="Y81"/>
  <c r="X81"/>
  <c r="X50"/>
  <c r="W81"/>
  <c r="W82" s="1"/>
  <c r="W50"/>
  <c r="V81"/>
  <c r="V50"/>
  <c r="U50"/>
  <c r="U81"/>
  <c r="T81"/>
  <c r="T50"/>
  <c r="S81"/>
  <c r="S50"/>
  <c r="R81"/>
  <c r="R50"/>
  <c r="Q50"/>
  <c r="Q81"/>
  <c r="P81"/>
  <c r="P50"/>
  <c r="O81"/>
  <c r="O50"/>
  <c r="N81"/>
  <c r="N50"/>
  <c r="M50"/>
  <c r="M81"/>
  <c r="K81"/>
  <c r="AA95"/>
  <c r="AB95"/>
  <c r="L62"/>
  <c r="L100"/>
  <c r="N62"/>
  <c r="N100"/>
  <c r="P62"/>
  <c r="P100"/>
  <c r="R62"/>
  <c r="R100"/>
  <c r="T62"/>
  <c r="T100"/>
  <c r="V62"/>
  <c r="V100"/>
  <c r="X62"/>
  <c r="X100"/>
  <c r="Z62"/>
  <c r="Z100"/>
  <c r="EK47" i="7"/>
  <c r="EK43"/>
  <c r="EK39"/>
  <c r="EK35"/>
  <c r="EK31"/>
  <c r="EK27"/>
  <c r="EK23"/>
  <c r="EK19"/>
  <c r="AM67" i="5"/>
  <c r="AI77"/>
  <c r="AE77"/>
  <c r="AL72"/>
  <c r="AD72"/>
  <c r="AJ72"/>
  <c r="AF72"/>
  <c r="AD77"/>
  <c r="AN78"/>
  <c r="AA50"/>
  <c r="AM65"/>
  <c r="AM69"/>
  <c r="AM103"/>
  <c r="AN65"/>
  <c r="AN69" s="1"/>
  <c r="Z52"/>
  <c r="Z85"/>
  <c r="Y85"/>
  <c r="Y52"/>
  <c r="X52"/>
  <c r="X85"/>
  <c r="W85"/>
  <c r="W52"/>
  <c r="V52"/>
  <c r="V85"/>
  <c r="U52"/>
  <c r="U85"/>
  <c r="U86" s="1"/>
  <c r="T52"/>
  <c r="T85"/>
  <c r="S85"/>
  <c r="S52"/>
  <c r="R52"/>
  <c r="R85"/>
  <c r="Q85"/>
  <c r="Q52"/>
  <c r="P52"/>
  <c r="P85"/>
  <c r="O85"/>
  <c r="P86" s="1"/>
  <c r="O52"/>
  <c r="N52"/>
  <c r="N85"/>
  <c r="O86" s="1"/>
  <c r="M85"/>
  <c r="L50"/>
  <c r="L81"/>
  <c r="L82" s="1"/>
  <c r="L83" s="1"/>
  <c r="M100"/>
  <c r="M62"/>
  <c r="O62"/>
  <c r="O100"/>
  <c r="Q100"/>
  <c r="Q62"/>
  <c r="S62"/>
  <c r="S100"/>
  <c r="S101" s="1"/>
  <c r="U100"/>
  <c r="U101" s="1"/>
  <c r="U62"/>
  <c r="W62"/>
  <c r="W100"/>
  <c r="Y100"/>
  <c r="Y62"/>
  <c r="AB62"/>
  <c r="AA62"/>
  <c r="AA100"/>
  <c r="AB101" s="1"/>
  <c r="EK49" i="7"/>
  <c r="EK45"/>
  <c r="EK41"/>
  <c r="EK37"/>
  <c r="EK33"/>
  <c r="EK29"/>
  <c r="EK25"/>
  <c r="EK21"/>
  <c r="AK77" i="5"/>
  <c r="AK78" s="1"/>
  <c r="AG77"/>
  <c r="AG78" s="1"/>
  <c r="AC77"/>
  <c r="AC78" s="1"/>
  <c r="AH72"/>
  <c r="AJ78"/>
  <c r="AH77"/>
  <c r="AH78"/>
  <c r="X94"/>
  <c r="AK31" i="7"/>
  <c r="AR31" s="1"/>
  <c r="T94" i="5"/>
  <c r="AK27" i="7"/>
  <c r="AR27" s="1"/>
  <c r="P94" i="5"/>
  <c r="Q95" s="1"/>
  <c r="AK23" i="7"/>
  <c r="AR23" s="1"/>
  <c r="L94" i="5"/>
  <c r="AK19" i="7"/>
  <c r="AR19" s="1"/>
  <c r="Z95" i="5"/>
  <c r="R94"/>
  <c r="Y101"/>
  <c r="Q101"/>
  <c r="P82"/>
  <c r="P83" s="1"/>
  <c r="T82"/>
  <c r="X82"/>
  <c r="X83" s="1"/>
  <c r="AL78"/>
  <c r="AD78"/>
  <c r="AI78"/>
  <c r="Z101"/>
  <c r="V101"/>
  <c r="T101"/>
  <c r="R101"/>
  <c r="N101"/>
  <c r="M82"/>
  <c r="U82"/>
  <c r="U83" s="1"/>
  <c r="Y82"/>
  <c r="Y83" s="1"/>
  <c r="AM104"/>
  <c r="AN104"/>
  <c r="Q86"/>
  <c r="S86"/>
  <c r="T86"/>
  <c r="Y86"/>
  <c r="Z86"/>
  <c r="V82"/>
  <c r="Z83"/>
  <c r="L95"/>
  <c r="M95"/>
  <c r="P95"/>
  <c r="T95"/>
  <c r="U95"/>
  <c r="X95"/>
  <c r="Y95"/>
  <c r="R95"/>
  <c r="S95"/>
  <c r="BF22" i="7" l="1"/>
  <c r="BF24"/>
  <c r="BF29"/>
  <c r="BF30"/>
  <c r="BF33"/>
  <c r="BF39"/>
  <c r="EK48"/>
  <c r="EK44"/>
  <c r="EK40"/>
  <c r="EK36"/>
  <c r="EK32"/>
  <c r="EK28"/>
  <c r="EK24"/>
  <c r="EK20"/>
  <c r="EK46"/>
  <c r="EK42"/>
  <c r="EK38"/>
  <c r="EK34"/>
  <c r="EK30"/>
  <c r="EK26"/>
  <c r="EK22"/>
  <c r="AA59" i="5"/>
  <c r="M59"/>
  <c r="N59"/>
  <c r="O59"/>
  <c r="P59"/>
  <c r="Q59"/>
  <c r="R59"/>
  <c r="S59"/>
  <c r="T59"/>
  <c r="U59"/>
  <c r="V59"/>
  <c r="W59"/>
  <c r="X59"/>
  <c r="Y59"/>
  <c r="Z59"/>
  <c r="K59"/>
  <c r="L59"/>
  <c r="AA55"/>
  <c r="K55"/>
  <c r="L55"/>
  <c r="M55"/>
  <c r="N55"/>
  <c r="O55"/>
  <c r="P55"/>
  <c r="Q55"/>
  <c r="R55"/>
  <c r="S55"/>
  <c r="T55"/>
  <c r="U55"/>
  <c r="V55"/>
  <c r="W55"/>
  <c r="X55"/>
  <c r="Y55"/>
  <c r="Z55"/>
  <c r="AA53"/>
  <c r="Y53"/>
  <c r="X53"/>
  <c r="U53"/>
  <c r="T53"/>
  <c r="Q53"/>
  <c r="P53"/>
  <c r="M53"/>
  <c r="L53"/>
  <c r="Z53"/>
  <c r="W53"/>
  <c r="V53"/>
  <c r="S53"/>
  <c r="R53"/>
  <c r="O53"/>
  <c r="N53"/>
  <c r="K53"/>
  <c r="R86"/>
  <c r="AE78"/>
  <c r="N82"/>
  <c r="O82"/>
  <c r="O83" s="1"/>
  <c r="Q82"/>
  <c r="Q83" s="1"/>
  <c r="R82"/>
  <c r="R83" s="1"/>
  <c r="AH68"/>
  <c r="AK68"/>
  <c r="AG68"/>
  <c r="AD67"/>
  <c r="AC68"/>
  <c r="AK67"/>
  <c r="AG67"/>
  <c r="AC67"/>
  <c r="BI127" i="8"/>
  <c r="BI131"/>
  <c r="BI135"/>
  <c r="AK65" i="5"/>
  <c r="AJ104"/>
  <c r="AF104"/>
  <c r="T29"/>
  <c r="O30"/>
  <c r="N25"/>
  <c r="V25"/>
  <c r="V83" s="1"/>
  <c r="BF21" i="7"/>
  <c r="AF95" i="5"/>
  <c r="N29"/>
  <c r="M25"/>
  <c r="M83" s="1"/>
  <c r="W26"/>
  <c r="AA28"/>
  <c r="X28"/>
  <c r="AE54"/>
  <c r="AE62"/>
  <c r="P27"/>
  <c r="U30"/>
  <c r="M27"/>
  <c r="AB26"/>
  <c r="T25"/>
  <c r="T83" s="1"/>
  <c r="W25"/>
  <c r="W83" s="1"/>
  <c r="AA25"/>
  <c r="N26"/>
  <c r="O26"/>
  <c r="L27"/>
  <c r="S27"/>
  <c r="Q28"/>
  <c r="Y28"/>
  <c r="R29"/>
  <c r="R30"/>
  <c r="BF31" i="7"/>
  <c r="BF40"/>
  <c r="BF48"/>
  <c r="AC81" i="5"/>
  <c r="AC82" s="1"/>
  <c r="AG81"/>
  <c r="AG82" s="1"/>
  <c r="AM81"/>
  <c r="AE85"/>
  <c r="AH85"/>
  <c r="AI86" s="1"/>
  <c r="AJ86"/>
  <c r="AE91"/>
  <c r="AE92" s="1"/>
  <c r="AG91"/>
  <c r="AG92" s="1"/>
  <c r="AH91"/>
  <c r="AJ92"/>
  <c r="AN91"/>
  <c r="AN92" s="1"/>
  <c r="AD97"/>
  <c r="AD98" s="1"/>
  <c r="AF97"/>
  <c r="AI98"/>
  <c r="AM97"/>
  <c r="AM98" s="1"/>
  <c r="AF52"/>
  <c r="AI52"/>
  <c r="AL52"/>
  <c r="AD56"/>
  <c r="AF56"/>
  <c r="AH56"/>
  <c r="AL56"/>
  <c r="AD60"/>
  <c r="AF60"/>
  <c r="AH60"/>
  <c r="AB25"/>
  <c r="AB30"/>
  <c r="AK50"/>
  <c r="AB75"/>
  <c r="AJ75"/>
  <c r="P75"/>
  <c r="K112" i="8"/>
  <c r="K120"/>
  <c r="K128"/>
  <c r="K136"/>
  <c r="AN82" i="5"/>
  <c r="BF46" i="7"/>
  <c r="AF86" i="5"/>
  <c r="AF92"/>
  <c r="AE98"/>
  <c r="O101"/>
  <c r="P101"/>
  <c r="X86"/>
  <c r="W86"/>
  <c r="L101"/>
  <c r="M101"/>
  <c r="W101"/>
  <c r="X101"/>
  <c r="V71"/>
  <c r="V94"/>
  <c r="R71"/>
  <c r="AK25" i="7"/>
  <c r="AR25" s="1"/>
  <c r="N71" i="5"/>
  <c r="N94"/>
  <c r="V86"/>
  <c r="S82"/>
  <c r="S83" s="1"/>
  <c r="AA101"/>
  <c r="N86"/>
  <c r="AF78"/>
  <c r="BF140" i="8"/>
  <c r="BI140"/>
  <c r="DH50" i="7" s="1"/>
  <c r="BF136" i="8"/>
  <c r="BI136"/>
  <c r="DH49" i="7" s="1"/>
  <c r="BF132" i="8"/>
  <c r="BI132"/>
  <c r="DH48" i="7" s="1"/>
  <c r="BF128" i="8"/>
  <c r="BI128"/>
  <c r="DH47" i="7" s="1"/>
  <c r="AL34"/>
  <c r="AS34" s="1"/>
  <c r="AA97" i="5"/>
  <c r="AJ34" i="7"/>
  <c r="AQ34" s="1"/>
  <c r="AB56" i="5"/>
  <c r="AC89"/>
  <c r="AM86"/>
  <c r="AN86"/>
  <c r="AL82"/>
  <c r="AM82"/>
  <c r="BF141" i="8"/>
  <c r="BW141" s="1"/>
  <c r="BI141"/>
  <c r="AG34" i="7"/>
  <c r="AN34" s="1"/>
  <c r="AA81" i="5"/>
  <c r="AA51"/>
  <c r="L51"/>
  <c r="AK104"/>
  <c r="AI104"/>
  <c r="AG104"/>
  <c r="AE104"/>
  <c r="T28"/>
  <c r="X27"/>
  <c r="AA26"/>
  <c r="L28"/>
  <c r="Z29"/>
  <c r="BF23" i="7"/>
  <c r="BF32"/>
  <c r="AD81" i="5"/>
  <c r="AD82" s="1"/>
  <c r="AE81"/>
  <c r="AH81"/>
  <c r="AC85"/>
  <c r="AC86" s="1"/>
  <c r="AD85"/>
  <c r="AG85"/>
  <c r="AK85"/>
  <c r="AK86" s="1"/>
  <c r="AL91"/>
  <c r="AJ97"/>
  <c r="AC52"/>
  <c r="AE52"/>
  <c r="AG52"/>
  <c r="AK52"/>
  <c r="AN52"/>
  <c r="AJ54"/>
  <c r="AI56"/>
  <c r="AK56"/>
  <c r="AN56"/>
  <c r="AJ60"/>
  <c r="AC50"/>
  <c r="AC69" s="1"/>
  <c r="AD50"/>
  <c r="AD69" s="1"/>
  <c r="AE50"/>
  <c r="AE69" s="1"/>
  <c r="AF50"/>
  <c r="AF69" s="1"/>
  <c r="AG50"/>
  <c r="AG69" s="1"/>
  <c r="AH50"/>
  <c r="AH69" s="1"/>
  <c r="AI50"/>
  <c r="AI69" s="1"/>
  <c r="AL50"/>
  <c r="AL69" s="1"/>
  <c r="DR48" i="7" l="1"/>
  <c r="DR50"/>
  <c r="DX48"/>
  <c r="DW50"/>
  <c r="DL47"/>
  <c r="DP47"/>
  <c r="DU47"/>
  <c r="DL48"/>
  <c r="DP48"/>
  <c r="DU48"/>
  <c r="DL49"/>
  <c r="DP49"/>
  <c r="DU49"/>
  <c r="DO50"/>
  <c r="DT50"/>
  <c r="DI50"/>
  <c r="CI32"/>
  <c r="CJ33"/>
  <c r="CH35"/>
  <c r="CI36"/>
  <c r="CJ37"/>
  <c r="CH39"/>
  <c r="DX47"/>
  <c r="DX49"/>
  <c r="DJ47"/>
  <c r="DN47"/>
  <c r="DS47"/>
  <c r="DJ48"/>
  <c r="DN48"/>
  <c r="DS48"/>
  <c r="DJ49"/>
  <c r="DN49"/>
  <c r="DS49"/>
  <c r="DM50"/>
  <c r="DQ50"/>
  <c r="DG50"/>
  <c r="DK50"/>
  <c r="CH33"/>
  <c r="CI34"/>
  <c r="CJ35"/>
  <c r="CH37"/>
  <c r="CI38"/>
  <c r="CJ39"/>
  <c r="CH41"/>
  <c r="CJ41"/>
  <c r="CH43"/>
  <c r="CI44"/>
  <c r="CJ45"/>
  <c r="CH47"/>
  <c r="CI48"/>
  <c r="CJ49"/>
  <c r="CG33"/>
  <c r="CG37"/>
  <c r="CG41"/>
  <c r="CG45"/>
  <c r="CG49"/>
  <c r="CJ50"/>
  <c r="CD40"/>
  <c r="BR43"/>
  <c r="BV43"/>
  <c r="BZ43"/>
  <c r="CD43"/>
  <c r="BT44"/>
  <c r="BX44"/>
  <c r="DR47"/>
  <c r="DR49"/>
  <c r="DW48"/>
  <c r="DX50"/>
  <c r="DI47"/>
  <c r="DM47"/>
  <c r="DQ47"/>
  <c r="DG48"/>
  <c r="DK48"/>
  <c r="DO48"/>
  <c r="DT48"/>
  <c r="DI49"/>
  <c r="DM49"/>
  <c r="DQ49"/>
  <c r="DL50"/>
  <c r="DP50"/>
  <c r="DU50"/>
  <c r="CH32"/>
  <c r="CI33"/>
  <c r="CJ34"/>
  <c r="CH36"/>
  <c r="CI37"/>
  <c r="CJ38"/>
  <c r="CH40"/>
  <c r="CI41"/>
  <c r="CJ42"/>
  <c r="CH44"/>
  <c r="CI45"/>
  <c r="CJ46"/>
  <c r="CH48"/>
  <c r="CI49"/>
  <c r="CG32"/>
  <c r="CG36"/>
  <c r="CG40"/>
  <c r="CG44"/>
  <c r="CG48"/>
  <c r="CI50"/>
  <c r="CD39"/>
  <c r="BQ43"/>
  <c r="BU43"/>
  <c r="BY43"/>
  <c r="CC43"/>
  <c r="BS44"/>
  <c r="BW44"/>
  <c r="CA44"/>
  <c r="BQ45"/>
  <c r="BU45"/>
  <c r="BJ47"/>
  <c r="BK50"/>
  <c r="BM48"/>
  <c r="BL47"/>
  <c r="BK46"/>
  <c r="BJ45"/>
  <c r="BJ44"/>
  <c r="BJ43"/>
  <c r="BJ42"/>
  <c r="BJ41"/>
  <c r="BK39"/>
  <c r="BL40"/>
  <c r="BP49"/>
  <c r="BO48"/>
  <c r="BN47"/>
  <c r="BP45"/>
  <c r="BO44"/>
  <c r="BN43"/>
  <c r="CA50"/>
  <c r="BW50"/>
  <c r="BS50"/>
  <c r="CC49"/>
  <c r="BY49"/>
  <c r="BU49"/>
  <c r="BQ49"/>
  <c r="CA48"/>
  <c r="BW48"/>
  <c r="BS48"/>
  <c r="CC47"/>
  <c r="BY47"/>
  <c r="BU47"/>
  <c r="BQ47"/>
  <c r="CA46"/>
  <c r="BW46"/>
  <c r="BS46"/>
  <c r="CC45"/>
  <c r="BY45"/>
  <c r="BT45"/>
  <c r="BJ50"/>
  <c r="BJ46"/>
  <c r="BM49"/>
  <c r="BL48"/>
  <c r="BK47"/>
  <c r="BM45"/>
  <c r="BM44"/>
  <c r="BM43"/>
  <c r="BM42"/>
  <c r="BM41"/>
  <c r="BJ40"/>
  <c r="BM39"/>
  <c r="BP50"/>
  <c r="BO49"/>
  <c r="BN48"/>
  <c r="BP46"/>
  <c r="BO45"/>
  <c r="BN44"/>
  <c r="CD50"/>
  <c r="BZ50"/>
  <c r="BV50"/>
  <c r="BR50"/>
  <c r="CB49"/>
  <c r="BX49"/>
  <c r="BT49"/>
  <c r="CD48"/>
  <c r="BZ48"/>
  <c r="BV48"/>
  <c r="BR48"/>
  <c r="CB47"/>
  <c r="BX47"/>
  <c r="BT47"/>
  <c r="CD46"/>
  <c r="BZ46"/>
  <c r="BV46"/>
  <c r="BR46"/>
  <c r="CB45"/>
  <c r="BX45"/>
  <c r="BR45"/>
  <c r="CT33"/>
  <c r="CT37"/>
  <c r="CT41"/>
  <c r="CT45"/>
  <c r="CT49"/>
  <c r="CS33"/>
  <c r="CS37"/>
  <c r="CS41"/>
  <c r="CS45"/>
  <c r="CS49"/>
  <c r="CT32"/>
  <c r="CT36"/>
  <c r="CT40"/>
  <c r="CT44"/>
  <c r="CT48"/>
  <c r="CS32"/>
  <c r="CS36"/>
  <c r="CS40"/>
  <c r="CS44"/>
  <c r="CS48"/>
  <c r="CI40"/>
  <c r="CI42"/>
  <c r="CJ43"/>
  <c r="CH45"/>
  <c r="CI46"/>
  <c r="CJ47"/>
  <c r="CH49"/>
  <c r="CJ31"/>
  <c r="CG35"/>
  <c r="CG39"/>
  <c r="CG43"/>
  <c r="CG47"/>
  <c r="CH31"/>
  <c r="CG50"/>
  <c r="CD42"/>
  <c r="BT43"/>
  <c r="BX43"/>
  <c r="CB43"/>
  <c r="BR44"/>
  <c r="BV44"/>
  <c r="BZ44"/>
  <c r="DF48"/>
  <c r="DF50"/>
  <c r="DW47"/>
  <c r="DW49"/>
  <c r="DG47"/>
  <c r="DK47"/>
  <c r="DO47"/>
  <c r="DT47"/>
  <c r="DI48"/>
  <c r="DM48"/>
  <c r="DQ48"/>
  <c r="DG49"/>
  <c r="DK49"/>
  <c r="DO49"/>
  <c r="DT49"/>
  <c r="DN50"/>
  <c r="DS50"/>
  <c r="DJ50"/>
  <c r="CJ32"/>
  <c r="CH34"/>
  <c r="CI35"/>
  <c r="CJ36"/>
  <c r="CH38"/>
  <c r="CI39"/>
  <c r="CJ40"/>
  <c r="CH42"/>
  <c r="CI43"/>
  <c r="CJ44"/>
  <c r="CH46"/>
  <c r="CI47"/>
  <c r="CJ48"/>
  <c r="CI31"/>
  <c r="CG34"/>
  <c r="CG38"/>
  <c r="CG42"/>
  <c r="CG46"/>
  <c r="CG31"/>
  <c r="CH50"/>
  <c r="CD41"/>
  <c r="BS43"/>
  <c r="BW43"/>
  <c r="CA43"/>
  <c r="BQ44"/>
  <c r="BU44"/>
  <c r="BY44"/>
  <c r="CC44"/>
  <c r="BS45"/>
  <c r="BJ49"/>
  <c r="BM50"/>
  <c r="BL49"/>
  <c r="BK48"/>
  <c r="BM46"/>
  <c r="BL45"/>
  <c r="BL44"/>
  <c r="BL43"/>
  <c r="BL42"/>
  <c r="BL41"/>
  <c r="BJ39"/>
  <c r="BL39"/>
  <c r="BO50"/>
  <c r="BN49"/>
  <c r="BP47"/>
  <c r="BO46"/>
  <c r="BN45"/>
  <c r="BP43"/>
  <c r="CC50"/>
  <c r="BY50"/>
  <c r="BU50"/>
  <c r="BQ50"/>
  <c r="CA49"/>
  <c r="BW49"/>
  <c r="BS49"/>
  <c r="CC48"/>
  <c r="BY48"/>
  <c r="BU48"/>
  <c r="BQ48"/>
  <c r="CA47"/>
  <c r="BW47"/>
  <c r="BS47"/>
  <c r="CC46"/>
  <c r="BY46"/>
  <c r="BU46"/>
  <c r="BQ46"/>
  <c r="CA45"/>
  <c r="BW45"/>
  <c r="CD44"/>
  <c r="BJ48"/>
  <c r="BL50"/>
  <c r="BK49"/>
  <c r="BM47"/>
  <c r="BL46"/>
  <c r="BK45"/>
  <c r="BK44"/>
  <c r="BK43"/>
  <c r="BK42"/>
  <c r="BK41"/>
  <c r="BK40"/>
  <c r="BM40"/>
  <c r="BN50"/>
  <c r="BP48"/>
  <c r="BO47"/>
  <c r="BN46"/>
  <c r="BP44"/>
  <c r="BO43"/>
  <c r="CB50"/>
  <c r="BX50"/>
  <c r="BT50"/>
  <c r="CD49"/>
  <c r="BZ49"/>
  <c r="BV49"/>
  <c r="BR49"/>
  <c r="CB48"/>
  <c r="BX48"/>
  <c r="BT48"/>
  <c r="CD47"/>
  <c r="BZ47"/>
  <c r="BV47"/>
  <c r="BR47"/>
  <c r="CB46"/>
  <c r="BX46"/>
  <c r="BT46"/>
  <c r="CD45"/>
  <c r="BZ45"/>
  <c r="BV45"/>
  <c r="CB44"/>
  <c r="CT31"/>
  <c r="CT35"/>
  <c r="CT39"/>
  <c r="CT43"/>
  <c r="CT47"/>
  <c r="CS31"/>
  <c r="CS35"/>
  <c r="CS39"/>
  <c r="CS43"/>
  <c r="CS47"/>
  <c r="CS50"/>
  <c r="CT34"/>
  <c r="CT38"/>
  <c r="CT42"/>
  <c r="CT46"/>
  <c r="CT50"/>
  <c r="CS34"/>
  <c r="CS42"/>
  <c r="CS38"/>
  <c r="CS46"/>
  <c r="AI18"/>
  <c r="AP18" s="1"/>
  <c r="K88" i="5"/>
  <c r="K64"/>
  <c r="K71"/>
  <c r="K77" s="1"/>
  <c r="AI22" i="7"/>
  <c r="AP22" s="1"/>
  <c r="O64" i="5"/>
  <c r="O88"/>
  <c r="O89" s="1"/>
  <c r="O54"/>
  <c r="O71"/>
  <c r="O77" s="1"/>
  <c r="AI26" i="7"/>
  <c r="AP26" s="1"/>
  <c r="S71" i="5"/>
  <c r="S77" s="1"/>
  <c r="S88"/>
  <c r="S54"/>
  <c r="S64"/>
  <c r="AI30" i="7"/>
  <c r="AP30" s="1"/>
  <c r="W64" i="5"/>
  <c r="W88"/>
  <c r="W54"/>
  <c r="W71"/>
  <c r="AI19" i="7"/>
  <c r="AP19" s="1"/>
  <c r="L54" i="5"/>
  <c r="L88"/>
  <c r="L89" s="1"/>
  <c r="AI23" i="7"/>
  <c r="AP23" s="1"/>
  <c r="P54" i="5"/>
  <c r="P64"/>
  <c r="P71"/>
  <c r="P88"/>
  <c r="P89" s="1"/>
  <c r="AI27" i="7"/>
  <c r="AP27" s="1"/>
  <c r="T54" i="5"/>
  <c r="T64"/>
  <c r="T88"/>
  <c r="T89" s="1"/>
  <c r="T71"/>
  <c r="AI31" i="7"/>
  <c r="AP31" s="1"/>
  <c r="X54" i="5"/>
  <c r="X64"/>
  <c r="X88"/>
  <c r="X71"/>
  <c r="AA88"/>
  <c r="AI34" i="7"/>
  <c r="AP34" s="1"/>
  <c r="AA54" i="5"/>
  <c r="AB54"/>
  <c r="AJ32" i="7"/>
  <c r="AQ32" s="1"/>
  <c r="Y56" i="5"/>
  <c r="Y91"/>
  <c r="AJ30" i="7"/>
  <c r="AQ30" s="1"/>
  <c r="W91" i="5"/>
  <c r="W56"/>
  <c r="AJ28" i="7"/>
  <c r="AQ28" s="1"/>
  <c r="U91" i="5"/>
  <c r="U92" s="1"/>
  <c r="U56"/>
  <c r="AJ26" i="7"/>
  <c r="AQ26" s="1"/>
  <c r="S56" i="5"/>
  <c r="S91"/>
  <c r="AJ24" i="7"/>
  <c r="AQ24" s="1"/>
  <c r="Q91" i="5"/>
  <c r="Q92" s="1"/>
  <c r="Q56"/>
  <c r="AJ22" i="7"/>
  <c r="AQ22" s="1"/>
  <c r="O56" i="5"/>
  <c r="O91"/>
  <c r="AJ20" i="7"/>
  <c r="AQ20" s="1"/>
  <c r="M56" i="5"/>
  <c r="M91"/>
  <c r="K91"/>
  <c r="AJ18" i="7"/>
  <c r="AQ18" s="1"/>
  <c r="AL19"/>
  <c r="AS19" s="1"/>
  <c r="L97" i="5"/>
  <c r="L60"/>
  <c r="AL33" i="7"/>
  <c r="AS33" s="1"/>
  <c r="Z60" i="5"/>
  <c r="Z97"/>
  <c r="AL31" i="7"/>
  <c r="AS31" s="1"/>
  <c r="X97" i="5"/>
  <c r="X60"/>
  <c r="AL29" i="7"/>
  <c r="AS29" s="1"/>
  <c r="V97" i="5"/>
  <c r="V60"/>
  <c r="AL27" i="7"/>
  <c r="AS27" s="1"/>
  <c r="T60" i="5"/>
  <c r="T97"/>
  <c r="T98" s="1"/>
  <c r="AL25" i="7"/>
  <c r="AS25" s="1"/>
  <c r="R60" i="5"/>
  <c r="R97"/>
  <c r="AL23" i="7"/>
  <c r="AS23" s="1"/>
  <c r="P97" i="5"/>
  <c r="P60"/>
  <c r="AL21" i="7"/>
  <c r="AS21" s="1"/>
  <c r="N97" i="5"/>
  <c r="N98" s="1"/>
  <c r="N60"/>
  <c r="AB60"/>
  <c r="AA60"/>
  <c r="AN98"/>
  <c r="AK69"/>
  <c r="DF49" i="7"/>
  <c r="AG98" i="5"/>
  <c r="AF98"/>
  <c r="AI21" i="7"/>
  <c r="AP21" s="1"/>
  <c r="N54" i="5"/>
  <c r="N88"/>
  <c r="N64"/>
  <c r="AI25" i="7"/>
  <c r="AP25" s="1"/>
  <c r="R88" i="5"/>
  <c r="R89" s="1"/>
  <c r="R64"/>
  <c r="R54"/>
  <c r="AI29" i="7"/>
  <c r="AP29" s="1"/>
  <c r="V54" i="5"/>
  <c r="V88"/>
  <c r="V64"/>
  <c r="AI33" i="7"/>
  <c r="AP33" s="1"/>
  <c r="Z88" i="5"/>
  <c r="Z89" s="1"/>
  <c r="Z64"/>
  <c r="Z71"/>
  <c r="Z54"/>
  <c r="AI20" i="7"/>
  <c r="AP20" s="1"/>
  <c r="M71" i="5"/>
  <c r="M77" s="1"/>
  <c r="M88"/>
  <c r="M89" s="1"/>
  <c r="M64"/>
  <c r="M54"/>
  <c r="AI24" i="7"/>
  <c r="AP24" s="1"/>
  <c r="Q64" i="5"/>
  <c r="Q88"/>
  <c r="Q71"/>
  <c r="Q54"/>
  <c r="AI28" i="7"/>
  <c r="AP28" s="1"/>
  <c r="U71" i="5"/>
  <c r="U88"/>
  <c r="U89" s="1"/>
  <c r="U64"/>
  <c r="U54"/>
  <c r="AI32" i="7"/>
  <c r="AP32" s="1"/>
  <c r="Y64" i="5"/>
  <c r="Y88"/>
  <c r="Y89" s="1"/>
  <c r="Y71"/>
  <c r="Y54"/>
  <c r="AJ33" i="7"/>
  <c r="AQ33" s="1"/>
  <c r="Z91" i="5"/>
  <c r="Z56"/>
  <c r="AJ31" i="7"/>
  <c r="AQ31" s="1"/>
  <c r="X91" i="5"/>
  <c r="X92" s="1"/>
  <c r="X56"/>
  <c r="AJ29" i="7"/>
  <c r="AQ29" s="1"/>
  <c r="V91" i="5"/>
  <c r="V56"/>
  <c r="AJ27" i="7"/>
  <c r="AQ27" s="1"/>
  <c r="T56" i="5"/>
  <c r="T91"/>
  <c r="AJ25" i="7"/>
  <c r="AQ25" s="1"/>
  <c r="R56" i="5"/>
  <c r="R91"/>
  <c r="R92" s="1"/>
  <c r="AJ23" i="7"/>
  <c r="AQ23" s="1"/>
  <c r="P56" i="5"/>
  <c r="P91"/>
  <c r="AJ21" i="7"/>
  <c r="AQ21" s="1"/>
  <c r="N56" i="5"/>
  <c r="N91"/>
  <c r="N92" s="1"/>
  <c r="AJ19" i="7"/>
  <c r="AQ19" s="1"/>
  <c r="L91" i="5"/>
  <c r="L92" s="1"/>
  <c r="L56"/>
  <c r="AA91"/>
  <c r="AA56"/>
  <c r="AL18" i="7"/>
  <c r="AS18" s="1"/>
  <c r="K97" i="5"/>
  <c r="AL32" i="7"/>
  <c r="AS32" s="1"/>
  <c r="Y97" i="5"/>
  <c r="Y98" s="1"/>
  <c r="Y60"/>
  <c r="AL30" i="7"/>
  <c r="AS30" s="1"/>
  <c r="W97" i="5"/>
  <c r="W98" s="1"/>
  <c r="W60"/>
  <c r="AL28" i="7"/>
  <c r="AS28" s="1"/>
  <c r="U60" i="5"/>
  <c r="U97"/>
  <c r="U98" s="1"/>
  <c r="AL26" i="7"/>
  <c r="AS26" s="1"/>
  <c r="S60" i="5"/>
  <c r="S97"/>
  <c r="S98" s="1"/>
  <c r="AL24" i="7"/>
  <c r="AS24" s="1"/>
  <c r="Q97" i="5"/>
  <c r="Q60"/>
  <c r="AL22" i="7"/>
  <c r="AS22" s="1"/>
  <c r="O97" i="5"/>
  <c r="O98" s="1"/>
  <c r="O60"/>
  <c r="AL20" i="7"/>
  <c r="AS20" s="1"/>
  <c r="M97" i="5"/>
  <c r="M98" s="1"/>
  <c r="M60"/>
  <c r="AH92"/>
  <c r="DF47" i="7"/>
  <c r="N83" i="5"/>
  <c r="AI92"/>
  <c r="AK98"/>
  <c r="AJ98"/>
  <c r="AD86"/>
  <c r="AE86"/>
  <c r="AI82"/>
  <c r="AH82"/>
  <c r="AH34" i="7"/>
  <c r="AO34" s="1"/>
  <c r="AB52" i="5"/>
  <c r="AA52"/>
  <c r="AA85"/>
  <c r="AA64"/>
  <c r="AA71"/>
  <c r="AB98"/>
  <c r="AA98"/>
  <c r="O95"/>
  <c r="N95"/>
  <c r="W95"/>
  <c r="V95"/>
  <c r="AL86"/>
  <c r="AL92"/>
  <c r="AM92"/>
  <c r="AH86"/>
  <c r="AG86"/>
  <c r="AE82"/>
  <c r="AF82"/>
  <c r="L71"/>
  <c r="L52"/>
  <c r="L64"/>
  <c r="M52"/>
  <c r="AH19" i="7"/>
  <c r="AO19" s="1"/>
  <c r="L85" i="5"/>
  <c r="AA82"/>
  <c r="AA83" s="1"/>
  <c r="AB82"/>
  <c r="DE47" i="7"/>
  <c r="DV47" s="1"/>
  <c r="BW128" i="8"/>
  <c r="BW132"/>
  <c r="DV48" i="7"/>
  <c r="DE49"/>
  <c r="DV49" s="1"/>
  <c r="BW136" i="8"/>
  <c r="BW140"/>
  <c r="DE50" i="7"/>
  <c r="DV50" s="1"/>
  <c r="N77" i="5"/>
  <c r="N72"/>
  <c r="S72"/>
  <c r="R77"/>
  <c r="V72"/>
  <c r="V77"/>
  <c r="AB92" l="1"/>
  <c r="AA92"/>
  <c r="Y72"/>
  <c r="Y77"/>
  <c r="Y78" s="1"/>
  <c r="Y103"/>
  <c r="Y67"/>
  <c r="Y68"/>
  <c r="Y65"/>
  <c r="Y69" s="1"/>
  <c r="Q72"/>
  <c r="Q77"/>
  <c r="Q78" s="1"/>
  <c r="Q65"/>
  <c r="Q69" s="1"/>
  <c r="Q103"/>
  <c r="Q104" s="1"/>
  <c r="Q68"/>
  <c r="Q67"/>
  <c r="Z72"/>
  <c r="Z77"/>
  <c r="Z78" s="1"/>
  <c r="V103"/>
  <c r="V68"/>
  <c r="V67"/>
  <c r="V65"/>
  <c r="V69" s="1"/>
  <c r="N68"/>
  <c r="N67"/>
  <c r="N103"/>
  <c r="N65"/>
  <c r="N69" s="1"/>
  <c r="X77"/>
  <c r="X72"/>
  <c r="X103"/>
  <c r="X65"/>
  <c r="X69" s="1"/>
  <c r="X67"/>
  <c r="X68"/>
  <c r="P103"/>
  <c r="P67"/>
  <c r="P68"/>
  <c r="P65"/>
  <c r="P69" s="1"/>
  <c r="W77"/>
  <c r="W72"/>
  <c r="K68"/>
  <c r="K103"/>
  <c r="K67"/>
  <c r="R98"/>
  <c r="Q98"/>
  <c r="U103"/>
  <c r="U104" s="1"/>
  <c r="U68"/>
  <c r="U67"/>
  <c r="U65"/>
  <c r="U69" s="1"/>
  <c r="U77"/>
  <c r="V78" s="1"/>
  <c r="U72"/>
  <c r="M103"/>
  <c r="M67"/>
  <c r="M68"/>
  <c r="Z65"/>
  <c r="Z69" s="1"/>
  <c r="Z68"/>
  <c r="Z103"/>
  <c r="Z104" s="1"/>
  <c r="Z67"/>
  <c r="W89"/>
  <c r="V89"/>
  <c r="R65"/>
  <c r="R69" s="1"/>
  <c r="R67"/>
  <c r="R103"/>
  <c r="R68"/>
  <c r="Z92"/>
  <c r="Y92"/>
  <c r="AA89"/>
  <c r="AB89"/>
  <c r="T72"/>
  <c r="T77"/>
  <c r="T78" s="1"/>
  <c r="T103"/>
  <c r="T68"/>
  <c r="T67"/>
  <c r="T65"/>
  <c r="T69" s="1"/>
  <c r="P77"/>
  <c r="P78" s="1"/>
  <c r="P72"/>
  <c r="W103"/>
  <c r="W104" s="1"/>
  <c r="W68"/>
  <c r="W67"/>
  <c r="W65"/>
  <c r="W69" s="1"/>
  <c r="S67"/>
  <c r="S103"/>
  <c r="S104" s="1"/>
  <c r="S68"/>
  <c r="S65"/>
  <c r="S69" s="1"/>
  <c r="O68"/>
  <c r="O103"/>
  <c r="O104" s="1"/>
  <c r="O67"/>
  <c r="O65"/>
  <c r="O69" s="1"/>
  <c r="V98"/>
  <c r="O92"/>
  <c r="S92"/>
  <c r="R72"/>
  <c r="O72"/>
  <c r="P92"/>
  <c r="T92"/>
  <c r="V92"/>
  <c r="Q89"/>
  <c r="N89"/>
  <c r="P98"/>
  <c r="X98"/>
  <c r="Z98"/>
  <c r="L98"/>
  <c r="M92"/>
  <c r="W92"/>
  <c r="X89"/>
  <c r="S89"/>
  <c r="N78"/>
  <c r="O78"/>
  <c r="W78"/>
  <c r="R78"/>
  <c r="S78"/>
  <c r="L86"/>
  <c r="M86"/>
  <c r="AA67"/>
  <c r="AA68"/>
  <c r="AA103"/>
  <c r="AA65"/>
  <c r="AA69" s="1"/>
  <c r="AB65"/>
  <c r="AB69" s="1"/>
  <c r="L67"/>
  <c r="L103"/>
  <c r="L65"/>
  <c r="L69" s="1"/>
  <c r="L68"/>
  <c r="M65"/>
  <c r="M69" s="1"/>
  <c r="L77"/>
  <c r="M72"/>
  <c r="L72"/>
  <c r="AB72"/>
  <c r="AA72"/>
  <c r="AA77"/>
  <c r="AA86"/>
  <c r="AB86"/>
  <c r="T104" l="1"/>
  <c r="R104"/>
  <c r="P104"/>
  <c r="X104"/>
  <c r="X78"/>
  <c r="N104"/>
  <c r="V104"/>
  <c r="Y104"/>
  <c r="U78"/>
  <c r="AB78"/>
  <c r="AA78"/>
  <c r="L78"/>
  <c r="M78"/>
  <c r="L104"/>
  <c r="M104"/>
  <c r="AB104"/>
  <c r="AA104"/>
</calcChain>
</file>

<file path=xl/comments1.xml><?xml version="1.0" encoding="utf-8"?>
<comments xmlns="http://schemas.openxmlformats.org/spreadsheetml/2006/main">
  <authors>
    <author>ea6</author>
  </authors>
  <commentList>
    <comment ref="G52" authorId="0">
      <text>
        <r>
          <rPr>
            <b/>
            <sz val="10"/>
            <color indexed="81"/>
            <rFont val="Tahoma"/>
            <family val="2"/>
          </rPr>
          <t>ea6:</t>
        </r>
        <r>
          <rPr>
            <sz val="10"/>
            <color indexed="81"/>
            <rFont val="Tahoma"/>
            <family val="2"/>
          </rPr>
          <t xml:space="preserve">
annual series for BOP available beginning 1990</t>
        </r>
      </text>
    </comment>
    <comment ref="G53" authorId="0">
      <text>
        <r>
          <rPr>
            <b/>
            <sz val="10"/>
            <color indexed="81"/>
            <rFont val="Tahoma"/>
            <family val="2"/>
          </rPr>
          <t>ea6:</t>
        </r>
        <r>
          <rPr>
            <sz val="10"/>
            <color indexed="81"/>
            <rFont val="Tahoma"/>
            <family val="2"/>
          </rPr>
          <t xml:space="preserve">
annual series for BOP available beginning 1990</t>
        </r>
      </text>
    </comment>
    <comment ref="G54" authorId="0">
      <text>
        <r>
          <rPr>
            <b/>
            <sz val="10"/>
            <color indexed="81"/>
            <rFont val="Tahoma"/>
            <family val="2"/>
          </rPr>
          <t>ea6:</t>
        </r>
        <r>
          <rPr>
            <sz val="10"/>
            <color indexed="81"/>
            <rFont val="Tahoma"/>
            <family val="2"/>
          </rPr>
          <t xml:space="preserve">
annual series for BOP available beginning 1990</t>
        </r>
      </text>
    </comment>
    <comment ref="G55" authorId="0">
      <text>
        <r>
          <rPr>
            <b/>
            <sz val="10"/>
            <color indexed="81"/>
            <rFont val="Tahoma"/>
            <family val="2"/>
          </rPr>
          <t>ea6:</t>
        </r>
        <r>
          <rPr>
            <sz val="10"/>
            <color indexed="81"/>
            <rFont val="Tahoma"/>
            <family val="2"/>
          </rPr>
          <t xml:space="preserve">
annual series for BOP available beginning 1990</t>
        </r>
      </text>
    </comment>
  </commentList>
</comments>
</file>

<file path=xl/comments2.xml><?xml version="1.0" encoding="utf-8"?>
<comments xmlns="http://schemas.openxmlformats.org/spreadsheetml/2006/main">
  <authors>
    <author>ASUS Note</author>
    <author>abatten</author>
  </authors>
  <commentList>
    <comment ref="DI4" authorId="0">
      <text>
        <r>
          <rPr>
            <sz val="11"/>
            <color indexed="81"/>
            <rFont val="Tahoma"/>
            <family val="2"/>
          </rPr>
          <t xml:space="preserve">Figures may not add up to total =e+i+j. Some figures such as taxes on goods and services are not available based on the Batten paper fiscal data
</t>
        </r>
      </text>
    </comment>
    <comment ref="BK40" authorId="0">
      <text>
        <r>
          <rPr>
            <sz val="8"/>
            <color indexed="81"/>
            <rFont val="Tahoma"/>
            <family val="2"/>
          </rPr>
          <t>sum of quarterly figure does not match with annual figure in QEB 8.1B</t>
        </r>
      </text>
    </comment>
    <comment ref="BL40" authorId="0">
      <text>
        <r>
          <rPr>
            <b/>
            <sz val="8"/>
            <color indexed="81"/>
            <rFont val="Tahoma"/>
            <family val="2"/>
          </rPr>
          <t>sum of quarterly figure does not match with annual figure in QEB 8.1B</t>
        </r>
        <r>
          <rPr>
            <sz val="8"/>
            <color indexed="81"/>
            <rFont val="Tahoma"/>
            <family val="2"/>
          </rPr>
          <t xml:space="preserve">
annual figure is 5006</t>
        </r>
      </text>
    </comment>
    <comment ref="BM40" authorId="0">
      <text>
        <r>
          <rPr>
            <b/>
            <sz val="8"/>
            <color indexed="81"/>
            <rFont val="Tahoma"/>
            <family val="2"/>
          </rPr>
          <t>sum of quarterly figure does not match with annual figure in QEB 8.1B
annual figure is  2760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G42" authorId="0">
      <text>
        <r>
          <rPr>
            <b/>
            <sz val="8"/>
            <color indexed="81"/>
            <rFont val="Tahoma"/>
            <family val="2"/>
          </rPr>
          <t>sum of quarterly figure does not match with annual figure in QEB 8.2
figure in annual is 6107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J42" authorId="0">
      <text>
        <r>
          <rPr>
            <b/>
            <sz val="8"/>
            <color indexed="81"/>
            <rFont val="Tahoma"/>
            <family val="2"/>
          </rPr>
          <t>sum of quarterly figure does not match with annual figure in QEB 8.2
figure in annual is 803.8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D44" authorId="0">
      <text>
        <r>
          <rPr>
            <b/>
            <sz val="8"/>
            <color indexed="81"/>
            <rFont val="Tahoma"/>
            <family val="2"/>
          </rPr>
          <t>sum of quarterly figure does not match with annual figure in QEB 8.1B
figure in annual is 366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N45" authorId="0">
      <text>
        <r>
          <rPr>
            <b/>
            <sz val="8"/>
            <color indexed="81"/>
            <rFont val="Tahoma"/>
            <family val="2"/>
          </rPr>
          <t>sum of quarterly figure does not match with annual figure in QEB 8.1B</t>
        </r>
        <r>
          <rPr>
            <sz val="8"/>
            <color indexed="81"/>
            <rFont val="Tahoma"/>
            <family val="2"/>
          </rPr>
          <t xml:space="preserve">
figure in annual is 3734</t>
        </r>
      </text>
    </comment>
    <comment ref="BO45" authorId="0">
      <text>
        <r>
          <rPr>
            <b/>
            <sz val="8"/>
            <color indexed="81"/>
            <rFont val="Tahoma"/>
            <family val="2"/>
          </rPr>
          <t>sum of quarterly figure does not match with annual figure in QEB 8.1B
figure in annual is 8437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C45" authorId="0">
      <text>
        <r>
          <rPr>
            <b/>
            <sz val="8"/>
            <color indexed="81"/>
            <rFont val="Tahoma"/>
            <family val="2"/>
          </rPr>
          <t xml:space="preserve">sum of quarterly figure does not match with annual figure in QEB 8.1B
figure in annual is -313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C46" authorId="0">
      <text>
        <r>
          <rPr>
            <b/>
            <sz val="8"/>
            <color indexed="81"/>
            <rFont val="Tahoma"/>
            <family val="2"/>
          </rPr>
          <t>sum of quarterly figure does not match with annual figure in QEB 8.1B
figure in annual is -1815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G48" authorId="0">
      <text>
        <r>
          <rPr>
            <b/>
            <sz val="8"/>
            <color indexed="81"/>
            <rFont val="Tahoma"/>
            <family val="2"/>
          </rPr>
          <t>sum of quarterly figure does not match with annual figure in QEB 8.1B
figure in annual is 14,058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E48" authorId="1">
      <text>
        <r>
          <rPr>
            <b/>
            <sz val="8"/>
            <color indexed="81"/>
            <rFont val="Tahoma"/>
            <family val="2"/>
          </rPr>
          <t>abatten:</t>
        </r>
        <r>
          <rPr>
            <sz val="8"/>
            <color indexed="81"/>
            <rFont val="Tahoma"/>
            <family val="2"/>
          </rPr>
          <t xml:space="preserve">
2011 budget has 7006.6
</t>
        </r>
      </text>
    </comment>
    <comment ref="BO49" authorId="0">
      <text>
        <r>
          <rPr>
            <b/>
            <sz val="8"/>
            <color indexed="81"/>
            <rFont val="Tahoma"/>
            <family val="2"/>
          </rPr>
          <t>sum of quarterly figure does not match with annual figure in QEB 8.1B
figure in annual is 15675</t>
        </r>
      </text>
    </comment>
    <comment ref="CG49" authorId="0">
      <text>
        <r>
          <rPr>
            <b/>
            <sz val="8"/>
            <color indexed="81"/>
            <rFont val="Tahoma"/>
            <family val="2"/>
          </rPr>
          <t>sum of quarterly figure does not match with annual figure in QEB 8.1B
figure in annual is 15,655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D50" authorId="0">
      <text>
        <r>
          <rPr>
            <b/>
            <sz val="8"/>
            <color indexed="81"/>
            <rFont val="Tahoma"/>
            <family val="2"/>
          </rPr>
          <t>sum of quarterly figure does not match with annual figure in QEB 8.1B
figure in annual is 1701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G50" authorId="0">
      <text>
        <r>
          <rPr>
            <b/>
            <sz val="8"/>
            <color indexed="81"/>
            <rFont val="Tahoma"/>
            <family val="2"/>
          </rPr>
          <t>sum of quarterly figure does not match with annual figure in QEB 8.1B
figure in annual is 11,902.8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I50" authorId="0">
      <text>
        <r>
          <rPr>
            <b/>
            <sz val="8"/>
            <color indexed="81"/>
            <rFont val="Tahoma"/>
            <family val="2"/>
          </rPr>
          <t>sum of quarterly figure does not match with annual figure in QEB 8.2
figure in annual is 9057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G52" authorId="1">
      <text>
        <r>
          <rPr>
            <b/>
            <sz val="8"/>
            <color indexed="81"/>
            <rFont val="Tahoma"/>
            <family val="2"/>
          </rPr>
          <t>abatten:</t>
        </r>
        <r>
          <rPr>
            <sz val="8"/>
            <color indexed="81"/>
            <rFont val="Tahoma"/>
            <family val="2"/>
          </rPr>
          <t xml:space="preserve">
Taken from 2011 Budget. Do not link to quarterly actuals. 
</t>
        </r>
      </text>
    </comment>
  </commentList>
</comments>
</file>

<file path=xl/comments3.xml><?xml version="1.0" encoding="utf-8"?>
<comments xmlns="http://schemas.openxmlformats.org/spreadsheetml/2006/main">
  <authors>
    <author>ASUS Note</author>
  </authors>
  <commentList>
    <comment ref="BH4" authorId="0">
      <text>
        <r>
          <rPr>
            <b/>
            <sz val="8"/>
            <color indexed="81"/>
            <rFont val="Tahoma"/>
            <family val="2"/>
          </rPr>
          <t>Refers to mining and petroleum taxes and dividends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09" authorId="0">
      <text>
        <r>
          <rPr>
            <b/>
            <sz val="8"/>
            <color indexed="81"/>
            <rFont val="Tahoma"/>
            <family val="2"/>
          </rPr>
          <t xml:space="preserve">Figures before Mar 2002 excludes mining, petroleum and quarrying. </t>
        </r>
      </text>
    </comment>
  </commentList>
</comments>
</file>

<file path=xl/comments4.xml><?xml version="1.0" encoding="utf-8"?>
<comments xmlns="http://schemas.openxmlformats.org/spreadsheetml/2006/main">
  <authors>
    <author>dm6</author>
  </authors>
  <commentList>
    <comment ref="V245" authorId="0">
      <text>
        <r>
          <rPr>
            <b/>
            <sz val="8"/>
            <color indexed="81"/>
            <rFont val="Tahoma"/>
            <family val="2"/>
          </rPr>
          <t>dm6:</t>
        </r>
        <r>
          <rPr>
            <sz val="8"/>
            <color indexed="81"/>
            <rFont val="Tahoma"/>
            <family val="2"/>
          </rPr>
          <t xml:space="preserve">
Prior to July 2009, moved by price movments of robusta coffee</t>
        </r>
      </text>
    </comment>
  </commentList>
</comments>
</file>

<file path=xl/sharedStrings.xml><?xml version="1.0" encoding="utf-8"?>
<sst xmlns="http://schemas.openxmlformats.org/spreadsheetml/2006/main" count="3297" uniqueCount="1090">
  <si>
    <t>Papua New Guinea</t>
  </si>
  <si>
    <t>Series Description</t>
  </si>
  <si>
    <t>Series Code</t>
  </si>
  <si>
    <t>Start Date</t>
  </si>
  <si>
    <t>End Date</t>
  </si>
  <si>
    <t>Source</t>
  </si>
  <si>
    <t>Publication</t>
  </si>
  <si>
    <t>Notes</t>
  </si>
  <si>
    <t>National Income Accounts and Prices</t>
  </si>
  <si>
    <t>Frequency</t>
  </si>
  <si>
    <t>annual</t>
  </si>
  <si>
    <t>PNG NSO</t>
  </si>
  <si>
    <t>Bank of PNG</t>
  </si>
  <si>
    <t>National Accounts Statistics</t>
  </si>
  <si>
    <t>Quarterly Economic Bulletin (Table 9.2)</t>
  </si>
  <si>
    <t>Quarterly Economic Bulletin (Table 9.7)</t>
  </si>
  <si>
    <t>Monetary Sector Accounts</t>
  </si>
  <si>
    <t>Agriculture, Forestry and Fishery</t>
  </si>
  <si>
    <t>Mining and Petroleum</t>
  </si>
  <si>
    <t>Manufacturing</t>
  </si>
  <si>
    <t>Electricity, gas and water</t>
  </si>
  <si>
    <t>Construction</t>
  </si>
  <si>
    <t>Trade</t>
  </si>
  <si>
    <t>Transport and communications</t>
  </si>
  <si>
    <t>Financing, insurance, real estate and business service</t>
  </si>
  <si>
    <t>Private consumption</t>
  </si>
  <si>
    <t>Government consumption</t>
  </si>
  <si>
    <t>Gross domestic capital formation</t>
  </si>
  <si>
    <t>Exports of goods &amp; services</t>
  </si>
  <si>
    <t>Imports of goods and services</t>
  </si>
  <si>
    <t>Consumer price index (1977=100)</t>
  </si>
  <si>
    <t>CPI - Food</t>
  </si>
  <si>
    <t>MONETARY AND CREDIT AGGREGATES</t>
  </si>
  <si>
    <r>
      <t> Monetary and Credit Aggregates: Movement 52.50 Kb</t>
    </r>
    <r>
      <rPr>
        <sz val="10"/>
        <rFont val="Verdana"/>
        <family val="2"/>
      </rPr>
      <t>   </t>
    </r>
  </si>
  <si>
    <r>
      <t> Depository Corporations Survey 70.00 Kb</t>
    </r>
    <r>
      <rPr>
        <sz val="10"/>
        <rFont val="Verdana"/>
        <family val="2"/>
      </rPr>
      <t>   </t>
    </r>
  </si>
  <si>
    <r>
      <t> Volume of Money: Determinants  59.50 Kb</t>
    </r>
    <r>
      <rPr>
        <sz val="10"/>
        <rFont val="Verdana"/>
        <family val="2"/>
      </rPr>
      <t>  </t>
    </r>
  </si>
  <si>
    <r>
      <t> Volume of Money: Components 41.50 Kb</t>
    </r>
    <r>
      <rPr>
        <sz val="10"/>
        <rFont val="Verdana"/>
        <family val="2"/>
      </rPr>
      <t>  </t>
    </r>
  </si>
  <si>
    <t>BANK OF PAPUA NEW GUINEA</t>
  </si>
  <si>
    <r>
      <t> Central Bank Survey  73.50 Kb</t>
    </r>
    <r>
      <rPr>
        <sz val="10"/>
        <rFont val="Verdana"/>
        <family val="2"/>
      </rPr>
      <t xml:space="preserve"> </t>
    </r>
  </si>
  <si>
    <r>
      <t> Liabilities 58.50 Kb</t>
    </r>
    <r>
      <rPr>
        <sz val="10"/>
        <rFont val="Verdana"/>
        <family val="2"/>
      </rPr>
      <t>  </t>
    </r>
  </si>
  <si>
    <r>
      <t> Assets  66.50 Kb</t>
    </r>
    <r>
      <rPr>
        <sz val="10"/>
        <rFont val="Verdana"/>
        <family val="2"/>
      </rPr>
      <t>  </t>
    </r>
  </si>
  <si>
    <t>OTHER DEPOSITORY CORPORATIONS (ODCs)</t>
  </si>
  <si>
    <r>
      <t> Other Depository Corporations Survey  75.50 Kb</t>
    </r>
    <r>
      <rPr>
        <sz val="10"/>
        <rFont val="Verdana"/>
        <family val="2"/>
      </rPr>
      <t xml:space="preserve"> </t>
    </r>
  </si>
  <si>
    <r>
      <t> Liabilities  51.50 Kb</t>
    </r>
    <r>
      <rPr>
        <sz val="10"/>
        <rFont val="Verdana"/>
        <family val="2"/>
      </rPr>
      <t xml:space="preserve"> </t>
    </r>
  </si>
  <si>
    <r>
      <t> Assets  63.00 Kb</t>
    </r>
    <r>
      <rPr>
        <sz val="10"/>
        <rFont val="Verdana"/>
        <family val="2"/>
      </rPr>
      <t xml:space="preserve"> </t>
    </r>
  </si>
  <si>
    <r>
      <t> Liquid Asset Holdings 47.50 Kb</t>
    </r>
    <r>
      <rPr>
        <sz val="10"/>
        <rFont val="Verdana"/>
        <family val="2"/>
      </rPr>
      <t>  </t>
    </r>
  </si>
  <si>
    <r>
      <t> Deposits Classified by Sector 46.50 Kb</t>
    </r>
    <r>
      <rPr>
        <sz val="10"/>
        <rFont val="Verdana"/>
        <family val="2"/>
      </rPr>
      <t>  </t>
    </r>
  </si>
  <si>
    <t>COMMERCIAL BANKS</t>
  </si>
  <si>
    <r>
      <t> Liabilities  52.00 Kb</t>
    </r>
    <r>
      <rPr>
        <sz val="10"/>
        <rFont val="Verdana"/>
        <family val="2"/>
      </rPr>
      <t xml:space="preserve"> </t>
    </r>
  </si>
  <si>
    <r>
      <t> Assets  106.50 Kb</t>
    </r>
    <r>
      <rPr>
        <sz val="10"/>
        <rFont val="Verdana"/>
        <family val="2"/>
      </rPr>
      <t xml:space="preserve"> </t>
    </r>
  </si>
  <si>
    <r>
      <t> Deposits Classified by Depositor  56.00 Kb</t>
    </r>
    <r>
      <rPr>
        <sz val="10"/>
        <rFont val="Verdana"/>
        <family val="2"/>
      </rPr>
      <t>  </t>
    </r>
  </si>
  <si>
    <r>
      <t> Deposits Classified by Industry 41.00 Kb</t>
    </r>
    <r>
      <rPr>
        <sz val="10"/>
        <rFont val="Verdana"/>
        <family val="2"/>
      </rPr>
      <t>   </t>
    </r>
  </si>
  <si>
    <r>
      <t> Advances Outstanding Classified by Borrower  36.00 Kb</t>
    </r>
    <r>
      <rPr>
        <sz val="10"/>
        <rFont val="Verdana"/>
        <family val="2"/>
      </rPr>
      <t xml:space="preserve"> </t>
    </r>
  </si>
  <si>
    <r>
      <t> Selected Deposits and Advances Classified by Interest Rate 43.00 Kb</t>
    </r>
    <r>
      <rPr>
        <sz val="10"/>
        <rFont val="Verdana"/>
        <family val="2"/>
      </rPr>
      <t>   </t>
    </r>
  </si>
  <si>
    <r>
      <t> Movements in Lending Commitments 40.00 Kb</t>
    </r>
    <r>
      <rPr>
        <sz val="10"/>
        <rFont val="Verdana"/>
        <family val="2"/>
      </rPr>
      <t xml:space="preserve"> </t>
    </r>
  </si>
  <si>
    <r>
      <t> Liquid Assets Holdings  49.50 Kb</t>
    </r>
    <r>
      <rPr>
        <sz val="10"/>
        <rFont val="Verdana"/>
        <family val="2"/>
      </rPr>
      <t xml:space="preserve"> </t>
    </r>
  </si>
  <si>
    <t>FINANCE COMPANIES</t>
  </si>
  <si>
    <r>
      <t> </t>
    </r>
    <r>
      <rPr>
        <sz val="10"/>
        <color indexed="60"/>
        <rFont val="Verdana"/>
        <family val="2"/>
      </rPr>
      <t>Liabilities  51.50 Kb</t>
    </r>
    <r>
      <rPr>
        <sz val="10"/>
        <rFont val="Verdana"/>
        <family val="2"/>
      </rPr>
      <t xml:space="preserve"> </t>
    </r>
  </si>
  <si>
    <r>
      <t> Assets  57.50 Kb</t>
    </r>
    <r>
      <rPr>
        <sz val="10"/>
        <rFont val="Verdana"/>
        <family val="2"/>
      </rPr>
      <t xml:space="preserve"> </t>
    </r>
  </si>
  <si>
    <t>MERCHANT BANKS</t>
  </si>
  <si>
    <r>
      <t> Liabilities 51.50 Kb</t>
    </r>
    <r>
      <rPr>
        <sz val="10"/>
        <rFont val="Verdana"/>
        <family val="2"/>
      </rPr>
      <t>  </t>
    </r>
  </si>
  <si>
    <r>
      <t> Assets  61.00 Kb</t>
    </r>
    <r>
      <rPr>
        <sz val="10"/>
        <rFont val="Verdana"/>
        <family val="2"/>
      </rPr>
      <t xml:space="preserve"> </t>
    </r>
  </si>
  <si>
    <t>SAVINGS AND LOANS SOCIETIES</t>
  </si>
  <si>
    <r>
      <t> Liabilities  47.00 Kb</t>
    </r>
    <r>
      <rPr>
        <sz val="10"/>
        <rFont val="Verdana"/>
        <family val="2"/>
      </rPr>
      <t xml:space="preserve"> </t>
    </r>
  </si>
  <si>
    <r>
      <t> Assets 55.00 Kb</t>
    </r>
    <r>
      <rPr>
        <sz val="10"/>
        <rFont val="Verdana"/>
        <family val="2"/>
      </rPr>
      <t xml:space="preserve"> </t>
    </r>
  </si>
  <si>
    <t>MICROFINANCE COMPANIES</t>
  </si>
  <si>
    <r>
      <t> Liabilities 42.00 Kb</t>
    </r>
    <r>
      <rPr>
        <sz val="10"/>
        <rFont val="Verdana"/>
        <family val="2"/>
      </rPr>
      <t>   </t>
    </r>
  </si>
  <si>
    <r>
      <t> Assets  43.50 Kb</t>
    </r>
    <r>
      <rPr>
        <sz val="10"/>
        <rFont val="Verdana"/>
        <family val="2"/>
      </rPr>
      <t>  </t>
    </r>
  </si>
  <si>
    <t>OTHER FINANCIAL CORPORATIONS</t>
  </si>
  <si>
    <t>RURAL DEVELOPMENT BANK</t>
  </si>
  <si>
    <r>
      <t> Liabilities  36.00 Kb</t>
    </r>
    <r>
      <rPr>
        <sz val="10"/>
        <rFont val="Verdana"/>
        <family val="2"/>
      </rPr>
      <t xml:space="preserve"> </t>
    </r>
  </si>
  <si>
    <r>
      <t> Assets  35.50 Kb</t>
    </r>
    <r>
      <rPr>
        <sz val="10"/>
        <rFont val="Verdana"/>
        <family val="2"/>
      </rPr>
      <t xml:space="preserve"> </t>
    </r>
  </si>
  <si>
    <t>COMMODITY INDUSTRY BOARDS AND STABILISATION FUNDS</t>
  </si>
  <si>
    <r>
      <t> Deposits  51.50 Kb</t>
    </r>
    <r>
      <rPr>
        <sz val="10"/>
        <rFont val="Verdana"/>
        <family val="2"/>
      </rPr>
      <t xml:space="preserve"> </t>
    </r>
  </si>
  <si>
    <r>
      <t> Investments 48.00 Kb</t>
    </r>
    <r>
      <rPr>
        <sz val="10"/>
        <rFont val="Verdana"/>
        <family val="2"/>
      </rPr>
      <t>  </t>
    </r>
  </si>
  <si>
    <t>INTEREST RATES AND SECURITY YIELDS</t>
  </si>
  <si>
    <r>
      <t> Commercial Bank Interest Rates  127.00 Kb</t>
    </r>
    <r>
      <rPr>
        <sz val="10"/>
        <rFont val="Verdana"/>
        <family val="2"/>
      </rPr>
      <t xml:space="preserve"> </t>
    </r>
  </si>
  <si>
    <r>
      <t> ODCs Average Interest Rates (excl. commercial banks)  53.50 Kb</t>
    </r>
    <r>
      <rPr>
        <sz val="10"/>
        <rFont val="Verdana"/>
        <family val="2"/>
      </rPr>
      <t xml:space="preserve"> </t>
    </r>
  </si>
  <si>
    <r>
      <t> </t>
    </r>
    <r>
      <rPr>
        <sz val="10"/>
        <color indexed="60"/>
        <rFont val="Verdana"/>
        <family val="2"/>
      </rPr>
      <t>Other Domestic Interest Rates  228.50 Kb</t>
    </r>
    <r>
      <rPr>
        <sz val="10"/>
        <rFont val="Verdana"/>
        <family val="2"/>
      </rPr>
      <t xml:space="preserve"> </t>
    </r>
  </si>
  <si>
    <r>
      <t> Overseas Interest Rates 95.50 Kb</t>
    </r>
    <r>
      <rPr>
        <sz val="10"/>
        <rFont val="Verdana"/>
        <family val="2"/>
      </rPr>
      <t>  </t>
    </r>
  </si>
  <si>
    <t>GOVERNMENT OPERATIONS</t>
  </si>
  <si>
    <r>
      <t> Fiscal Operations of the Government  45.50 Kb</t>
    </r>
    <r>
      <rPr>
        <sz val="10"/>
        <rFont val="Verdana"/>
        <family val="2"/>
      </rPr>
      <t>  </t>
    </r>
  </si>
  <si>
    <r>
      <t> Mineral Resource Stabilisation Fund: Analysis of Movements 33.00 Kb</t>
    </r>
    <r>
      <rPr>
        <sz val="10"/>
        <rFont val="Verdana"/>
        <family val="2"/>
      </rPr>
      <t>  </t>
    </r>
  </si>
  <si>
    <r>
      <t> Public Debt Outstanding: Classified by Source 63.00 Kb</t>
    </r>
    <r>
      <rPr>
        <sz val="10"/>
        <rFont val="Verdana"/>
        <family val="2"/>
      </rPr>
      <t>  </t>
    </r>
  </si>
  <si>
    <r>
      <t> Domestic Public Debt Outstanding: Classified by Holder  39.00 Kb</t>
    </r>
    <r>
      <rPr>
        <sz val="10"/>
        <rFont val="Verdana"/>
        <family val="2"/>
      </rPr>
      <t>  </t>
    </r>
  </si>
  <si>
    <r>
      <t> Overseas Public Debt Outstanding: Analysis of Movements 47.50 Kb</t>
    </r>
    <r>
      <rPr>
        <sz val="10"/>
        <rFont val="Verdana"/>
        <family val="2"/>
      </rPr>
      <t>  </t>
    </r>
  </si>
  <si>
    <t>BALANCE OF PAYMENTS AND INTERNATIONAL RESERVES</t>
  </si>
  <si>
    <t>8.1A</t>
  </si>
  <si>
    <r>
      <t> Balance of Payments 45.00 Kb</t>
    </r>
    <r>
      <rPr>
        <sz val="10"/>
        <rFont val="Verdana"/>
        <family val="2"/>
      </rPr>
      <t>  </t>
    </r>
  </si>
  <si>
    <t>8.1B</t>
  </si>
  <si>
    <r>
      <t> Balance of Payments  65.50 Kb</t>
    </r>
    <r>
      <rPr>
        <sz val="10"/>
        <rFont val="Verdana"/>
        <family val="2"/>
      </rPr>
      <t xml:space="preserve"> </t>
    </r>
  </si>
  <si>
    <r>
      <t> Export Classified by Commodity Group  68.00 Kb</t>
    </r>
    <r>
      <rPr>
        <sz val="10"/>
        <rFont val="Verdana"/>
        <family val="2"/>
      </rPr>
      <t xml:space="preserve"> </t>
    </r>
  </si>
  <si>
    <r>
      <t> Agriculture and other Exports-Classified by Commodity 60.00 Kb</t>
    </r>
    <r>
      <rPr>
        <sz val="10"/>
        <rFont val="Verdana"/>
        <family val="2"/>
      </rPr>
      <t>  </t>
    </r>
  </si>
  <si>
    <r>
      <t> Agricultural Exports: Quantities Exported of Major Commodities 57.00 Kb</t>
    </r>
    <r>
      <rPr>
        <sz val="10"/>
        <rFont val="Verdana"/>
        <family val="2"/>
      </rPr>
      <t xml:space="preserve"> </t>
    </r>
  </si>
  <si>
    <r>
      <t> Non-gricultural Exports: Quanities Exported of Major Commodities  50.00 Kb</t>
    </r>
    <r>
      <rPr>
        <sz val="10"/>
        <rFont val="Verdana"/>
        <family val="2"/>
      </rPr>
      <t xml:space="preserve"> </t>
    </r>
  </si>
  <si>
    <r>
      <t> Imports  41.50 Kb</t>
    </r>
    <r>
      <rPr>
        <sz val="10"/>
        <rFont val="Verdana"/>
        <family val="2"/>
      </rPr>
      <t xml:space="preserve"> </t>
    </r>
  </si>
  <si>
    <r>
      <t> Services Account  45.50 Kb</t>
    </r>
    <r>
      <rPr>
        <sz val="10"/>
        <rFont val="Verdana"/>
        <family val="2"/>
      </rPr>
      <t xml:space="preserve"> </t>
    </r>
  </si>
  <si>
    <r>
      <t> Income Account 41.50 Kb</t>
    </r>
    <r>
      <rPr>
        <sz val="10"/>
        <rFont val="Verdana"/>
        <family val="2"/>
      </rPr>
      <t>  </t>
    </r>
  </si>
  <si>
    <r>
      <t> Current Transfers Account 43.00 Kb</t>
    </r>
    <r>
      <rPr>
        <sz val="10"/>
        <rFont val="Verdana"/>
        <family val="2"/>
      </rPr>
      <t xml:space="preserve"> </t>
    </r>
  </si>
  <si>
    <r>
      <t> Net Foreign Assets of Depository Corporations  52.50 Kb</t>
    </r>
    <r>
      <rPr>
        <sz val="10"/>
        <rFont val="Verdana"/>
        <family val="2"/>
      </rPr>
      <t xml:space="preserve"> </t>
    </r>
  </si>
  <si>
    <r>
      <t> Exchange Rates 85.50 Kb</t>
    </r>
    <r>
      <rPr>
        <sz val="10"/>
        <rFont val="Verdana"/>
        <family val="2"/>
      </rPr>
      <t>  </t>
    </r>
  </si>
  <si>
    <r>
      <t> Export Prices:Non-Mineral Commodities  84.50 Kb</t>
    </r>
    <r>
      <rPr>
        <sz val="10"/>
        <rFont val="Verdana"/>
        <family val="2"/>
      </rPr>
      <t xml:space="preserve"> </t>
    </r>
  </si>
  <si>
    <r>
      <t> International Commodity Prices - Major Exports 52.00 Kb</t>
    </r>
    <r>
      <rPr>
        <sz val="10"/>
        <rFont val="Verdana"/>
        <family val="2"/>
      </rPr>
      <t xml:space="preserve"> </t>
    </r>
  </si>
  <si>
    <r>
      <t> Economist Price Indices 75.50 Kb</t>
    </r>
    <r>
      <rPr>
        <sz val="10"/>
        <rFont val="Verdana"/>
        <family val="2"/>
      </rPr>
      <t>  </t>
    </r>
  </si>
  <si>
    <r>
      <t> Export Price Indices 67.00 Kb</t>
    </r>
    <r>
      <rPr>
        <sz val="10"/>
        <rFont val="Verdana"/>
        <family val="2"/>
      </rPr>
      <t>  </t>
    </r>
  </si>
  <si>
    <r>
      <t> Export Volume Indices  68.00 Kb</t>
    </r>
    <r>
      <rPr>
        <sz val="10"/>
        <rFont val="Verdana"/>
        <family val="2"/>
      </rPr>
      <t xml:space="preserve"> </t>
    </r>
  </si>
  <si>
    <t>8.17A</t>
  </si>
  <si>
    <r>
      <t> Direction of Trade: Origin of Imports  46.00 Kb</t>
    </r>
    <r>
      <rPr>
        <sz val="10"/>
        <rFont val="Verdana"/>
        <family val="2"/>
      </rPr>
      <t xml:space="preserve"> </t>
    </r>
  </si>
  <si>
    <t>8.17B</t>
  </si>
  <si>
    <r>
      <t> Direction of Trade: Origin of Imports  74.50 Kb</t>
    </r>
    <r>
      <rPr>
        <sz val="10"/>
        <rFont val="Verdana"/>
        <family val="2"/>
      </rPr>
      <t xml:space="preserve"> </t>
    </r>
  </si>
  <si>
    <t>8.18A</t>
  </si>
  <si>
    <r>
      <t> Direction of Trade: Destination of Exports  49.00 Kb</t>
    </r>
    <r>
      <rPr>
        <sz val="10"/>
        <rFont val="Verdana"/>
        <family val="2"/>
      </rPr>
      <t xml:space="preserve"> </t>
    </r>
  </si>
  <si>
    <t>8.18B</t>
  </si>
  <si>
    <r>
      <t> Direction of Trade: Destination of Exports  72.00 Kb</t>
    </r>
    <r>
      <rPr>
        <sz val="10"/>
        <rFont val="Verdana"/>
        <family val="2"/>
      </rPr>
      <t xml:space="preserve"> </t>
    </r>
  </si>
  <si>
    <t>ECONOMIC ACTIVITY AND PRICES</t>
  </si>
  <si>
    <r>
      <t> Prices and Wages  51.00 Kb</t>
    </r>
    <r>
      <rPr>
        <sz val="10"/>
        <rFont val="Verdana"/>
        <family val="2"/>
      </rPr>
      <t xml:space="preserve"> </t>
    </r>
  </si>
  <si>
    <r>
      <t> Consumer Price Index: Classified by Expenditure Group  59.00 Kb</t>
    </r>
    <r>
      <rPr>
        <sz val="10"/>
        <rFont val="Verdana"/>
        <family val="2"/>
      </rPr>
      <t xml:space="preserve"> </t>
    </r>
  </si>
  <si>
    <r>
      <t> Consumer Price Index: Classified by Urban Area 58.00 Kb</t>
    </r>
    <r>
      <rPr>
        <sz val="10"/>
        <rFont val="Verdana"/>
        <family val="2"/>
      </rPr>
      <t>  </t>
    </r>
  </si>
  <si>
    <r>
      <t> </t>
    </r>
    <r>
      <rPr>
        <sz val="10"/>
        <color indexed="60"/>
        <rFont val="Verdana"/>
        <family val="2"/>
      </rPr>
      <t>Employment: Classified By Region 41.00 Kb</t>
    </r>
    <r>
      <rPr>
        <sz val="10"/>
        <rFont val="Verdana"/>
        <family val="2"/>
      </rPr>
      <t>   </t>
    </r>
  </si>
  <si>
    <r>
      <t> </t>
    </r>
    <r>
      <rPr>
        <sz val="10"/>
        <color indexed="60"/>
        <rFont val="Verdana"/>
        <family val="2"/>
      </rPr>
      <t>Employment: Classified By Industry  66.00 Kb</t>
    </r>
    <r>
      <rPr>
        <sz val="10"/>
        <rFont val="Verdana"/>
        <family val="2"/>
      </rPr>
      <t xml:space="preserve"> </t>
    </r>
  </si>
  <si>
    <r>
      <t> Expenditure on Gross Domestic Product: Current Prices 26.00 Kb</t>
    </r>
    <r>
      <rPr>
        <sz val="10"/>
        <rFont val="Verdana"/>
        <family val="2"/>
      </rPr>
      <t>   </t>
    </r>
  </si>
  <si>
    <r>
      <t> Expenditure on Gross Domestic Product: Constant Prices  25.50 Kb</t>
    </r>
    <r>
      <rPr>
        <sz val="10"/>
        <rFont val="Verdana"/>
        <family val="2"/>
      </rPr>
      <t xml:space="preserve">   </t>
    </r>
  </si>
  <si>
    <r>
      <t> Income Component of Gross Domestic Product: Current Prices 25.50 Kb</t>
    </r>
    <r>
      <rPr>
        <sz val="10"/>
        <rFont val="Verdana"/>
        <family val="2"/>
      </rPr>
      <t>   </t>
    </r>
  </si>
  <si>
    <t>No of years</t>
  </si>
  <si>
    <t>Quarterly Economic Bulletin (Table 8.1)</t>
  </si>
  <si>
    <t>Break in series in 1994</t>
  </si>
  <si>
    <t>Main Cateogry</t>
  </si>
  <si>
    <t>Subcategory</t>
  </si>
  <si>
    <t>Current account balance</t>
  </si>
  <si>
    <t>Capital account balance</t>
  </si>
  <si>
    <t>Financial account balance</t>
  </si>
  <si>
    <t>Overall balance</t>
  </si>
  <si>
    <t>Total exports</t>
  </si>
  <si>
    <t>Unit</t>
  </si>
  <si>
    <t>K Million</t>
  </si>
  <si>
    <t>Index</t>
  </si>
  <si>
    <t>K Million, fob</t>
  </si>
  <si>
    <t>Agricultural exports</t>
  </si>
  <si>
    <t>Mineral exports</t>
  </si>
  <si>
    <t>Quarterly Economic Bulletin (Table 8.2)</t>
  </si>
  <si>
    <t>Break in series in 2001</t>
  </si>
  <si>
    <t>Palm oil export, in value</t>
  </si>
  <si>
    <t>'000 tonnes</t>
  </si>
  <si>
    <t>Quarterly Economic Bulletin (Table 8.3)</t>
  </si>
  <si>
    <t>Quarterly Economic Bulletin (Table 8.4)</t>
  </si>
  <si>
    <t>Palm oil export, in volume</t>
  </si>
  <si>
    <t>Total imports</t>
  </si>
  <si>
    <t>Quarterly Economic Bulletin (Table 8.17)</t>
  </si>
  <si>
    <t>Employment by industry</t>
  </si>
  <si>
    <t>GDP, current prices</t>
  </si>
  <si>
    <t>Quarterly Economic Bulletin (Table 9.5)</t>
  </si>
  <si>
    <t>K million</t>
  </si>
  <si>
    <t>Quarterly Economic Bulletin (Table 7.5)</t>
  </si>
  <si>
    <t>Drawdowns</t>
  </si>
  <si>
    <t>Principal repayments</t>
  </si>
  <si>
    <t>Quarterly Economic Bulletin (Table 7.3)</t>
  </si>
  <si>
    <t>Volume of Money</t>
  </si>
  <si>
    <t>Broad money</t>
  </si>
  <si>
    <t>Quarterly Economic Bulletin (Table 1.3)</t>
  </si>
  <si>
    <t>Narrow money</t>
  </si>
  <si>
    <t>Net foreign assets</t>
  </si>
  <si>
    <t>Domestic claims on private sector</t>
  </si>
  <si>
    <t>Domestic claims on government</t>
  </si>
  <si>
    <t>Assets: Loans</t>
  </si>
  <si>
    <t>Quarterly Economic Bulletin (Table 3.3)</t>
  </si>
  <si>
    <t>Commercial banks</t>
  </si>
  <si>
    <t>Interest rate: deposit</t>
  </si>
  <si>
    <t>Interest rate: loans</t>
  </si>
  <si>
    <t>percent p.a.</t>
  </si>
  <si>
    <t>Quarterly Economic Bulletin (Table 6.1)</t>
  </si>
  <si>
    <t>Fiscal Sector Accounts</t>
  </si>
  <si>
    <t>Central Government Fiscal Operation</t>
  </si>
  <si>
    <t>Government revenue</t>
  </si>
  <si>
    <t>Government expenditure</t>
  </si>
  <si>
    <t>Government fiscal balance</t>
  </si>
  <si>
    <t>External financing</t>
  </si>
  <si>
    <t>Domestic financing</t>
  </si>
  <si>
    <t>Quarterly Economic Bulletin (Table 7.1)</t>
  </si>
  <si>
    <t>Gross domestic product</t>
  </si>
  <si>
    <t>Consumer price index</t>
  </si>
  <si>
    <t>Balance of payments</t>
  </si>
  <si>
    <t>Total public external debt</t>
  </si>
  <si>
    <t>External public debt</t>
  </si>
  <si>
    <t>Public debt outstanding</t>
  </si>
  <si>
    <t>Domestic debt outstanding</t>
  </si>
  <si>
    <t>Total public debt outstanding</t>
  </si>
  <si>
    <t>External debt outstanding</t>
  </si>
  <si>
    <t>International Economic Indicators</t>
  </si>
  <si>
    <t>Gross domestic product by industry</t>
  </si>
  <si>
    <t>Gross domestic product by income component</t>
  </si>
  <si>
    <t>Compensation of employees</t>
  </si>
  <si>
    <t>Gross operating surplus</t>
  </si>
  <si>
    <t>Indirect taxes less subsidies</t>
  </si>
  <si>
    <t>Quarterly Economic Bulletin (Table 9.8)</t>
  </si>
  <si>
    <t>Employment (March 2002=100)</t>
  </si>
  <si>
    <t>External Sector Accounts and BOP</t>
  </si>
  <si>
    <t>NFA of Depository Corporations</t>
  </si>
  <si>
    <t>BPNG Holdings of Gold and Foreign Exchange</t>
  </si>
  <si>
    <t>International Reserves</t>
  </si>
  <si>
    <t>Quarterly Economic Bulletin (Table 8.10)</t>
  </si>
  <si>
    <t>Foreign exchange rate</t>
  </si>
  <si>
    <t>Quarterly Economic Bulletin (Table 8.11)</t>
  </si>
  <si>
    <t>World commodity prices</t>
  </si>
  <si>
    <t xml:space="preserve">Cocoa </t>
  </si>
  <si>
    <t>Coffee</t>
  </si>
  <si>
    <t>Copra</t>
  </si>
  <si>
    <t>Copra Oil</t>
  </si>
  <si>
    <t>Palm Oil</t>
  </si>
  <si>
    <t>¢/kg</t>
  </si>
  <si>
    <t>World Bank</t>
  </si>
  <si>
    <t>Pink Sheet</t>
  </si>
  <si>
    <t>$/mt</t>
  </si>
  <si>
    <t>EBOPCUR</t>
  </si>
  <si>
    <t>EBOPCAP</t>
  </si>
  <si>
    <t>EBOPFIN</t>
  </si>
  <si>
    <t>EBOPOVR</t>
  </si>
  <si>
    <t>ENFABHOL</t>
  </si>
  <si>
    <t>ENFAIRS</t>
  </si>
  <si>
    <t>ETRAEXPAG</t>
  </si>
  <si>
    <t>ETRAEXPAGPMP</t>
  </si>
  <si>
    <t>ETRAEXPAGPMQ</t>
  </si>
  <si>
    <t>ETRAEXPMIN</t>
  </si>
  <si>
    <t>ETRAIMP</t>
  </si>
  <si>
    <t>EEPBTOT</t>
  </si>
  <si>
    <t>EEPBDRW</t>
  </si>
  <si>
    <t>EEPBPRE</t>
  </si>
  <si>
    <t>MMONBRO</t>
  </si>
  <si>
    <t>MMONNAR</t>
  </si>
  <si>
    <t>MMONNFA</t>
  </si>
  <si>
    <t>MMONDCP</t>
  </si>
  <si>
    <t>MMONDCG</t>
  </si>
  <si>
    <t>MCOMALO</t>
  </si>
  <si>
    <t>MCOMIRD</t>
  </si>
  <si>
    <t>MCOMIRL</t>
  </si>
  <si>
    <t>MFERUSD</t>
  </si>
  <si>
    <t>MFERAUD</t>
  </si>
  <si>
    <t>FGFOREV</t>
  </si>
  <si>
    <t>FGFOEXP</t>
  </si>
  <si>
    <t>FGFOFBA</t>
  </si>
  <si>
    <t>FGFOEXF</t>
  </si>
  <si>
    <t>FGFODOF</t>
  </si>
  <si>
    <t>FPDOTOT</t>
  </si>
  <si>
    <t>FPDODOM</t>
  </si>
  <si>
    <t>FPDOEXT</t>
  </si>
  <si>
    <t>IWCPCOC</t>
  </si>
  <si>
    <t>IWCPCOF</t>
  </si>
  <si>
    <t>IWCPCOP</t>
  </si>
  <si>
    <t>IWCPCOO</t>
  </si>
  <si>
    <t>IWCPPAM</t>
  </si>
  <si>
    <t>quarterly</t>
  </si>
  <si>
    <t>monthly</t>
  </si>
  <si>
    <t>GDP, constant (1983| 1998 prices)</t>
  </si>
  <si>
    <t>Quarterly Economic Bulletin (Table 9.6)</t>
  </si>
  <si>
    <t>GDP, non-mining, current</t>
  </si>
  <si>
    <t>GDP, non-mining, constant (1998 price)</t>
  </si>
  <si>
    <t>CPI - Non-food</t>
  </si>
  <si>
    <t>NCPITOT</t>
  </si>
  <si>
    <t>NCPIFOO</t>
  </si>
  <si>
    <t>NCPINFO</t>
  </si>
  <si>
    <t>NEMPTOT</t>
  </si>
  <si>
    <t>Trade balance</t>
  </si>
  <si>
    <t>EBOPTRA</t>
  </si>
  <si>
    <t>ETRATOX</t>
  </si>
  <si>
    <t>ETRAXNM</t>
  </si>
  <si>
    <t>Mineral revenue</t>
  </si>
  <si>
    <t>Non-mineral revenue</t>
  </si>
  <si>
    <t>FGFOREVMIN</t>
  </si>
  <si>
    <t>FGFOREVNMN</t>
  </si>
  <si>
    <t>Employment, Mineral</t>
  </si>
  <si>
    <t>Employment, Non-mineral</t>
  </si>
  <si>
    <t>NEMPMIN</t>
  </si>
  <si>
    <t>NEMPNMN</t>
  </si>
  <si>
    <t>Dept of Treasury</t>
  </si>
  <si>
    <t>Fiscal Outturn Reports and Mid-Year Economic and Fiscal Outlook Report</t>
  </si>
  <si>
    <t>Recurrent</t>
  </si>
  <si>
    <t>Development</t>
  </si>
  <si>
    <t>FGFOEXPREC</t>
  </si>
  <si>
    <t>FGFOEXPDEV</t>
  </si>
  <si>
    <t>Foreign inflation</t>
  </si>
  <si>
    <t>Consumer price index : Australia</t>
  </si>
  <si>
    <t>IFINACP</t>
  </si>
  <si>
    <t>Australian Bureau of Statistics</t>
  </si>
  <si>
    <t>Consumer Price Index, Australia</t>
  </si>
  <si>
    <t>Foreign gross domestic product</t>
  </si>
  <si>
    <t>Japan: gross domestic product, constant</t>
  </si>
  <si>
    <t>Australia: gross domestic product, constant</t>
  </si>
  <si>
    <t>IFGDPAUSCO</t>
  </si>
  <si>
    <t>IFGDPJAPCO</t>
  </si>
  <si>
    <t>NGDPTOTCON</t>
  </si>
  <si>
    <t>NGDPTOTCUR</t>
  </si>
  <si>
    <t>NGDPNMICON</t>
  </si>
  <si>
    <t>NGDPAGRCUR</t>
  </si>
  <si>
    <t>NGDPMINCUR</t>
  </si>
  <si>
    <t>NGDPMANCUR</t>
  </si>
  <si>
    <t>NGDPELECUR</t>
  </si>
  <si>
    <t>NGDPCONCUR</t>
  </si>
  <si>
    <t>NGDPTRACUR</t>
  </si>
  <si>
    <t>NGDPTRNCUR</t>
  </si>
  <si>
    <t>NGDPFINCUR</t>
  </si>
  <si>
    <t>NGDPPRCCUR</t>
  </si>
  <si>
    <t>NGDPPUCCUR</t>
  </si>
  <si>
    <t>NGDPCAPCUR</t>
  </si>
  <si>
    <t>NGDPEXPCUR</t>
  </si>
  <si>
    <t>NGDPIMPCUR</t>
  </si>
  <si>
    <t>NGDPCOMCUR</t>
  </si>
  <si>
    <t>NGDPOPECUR</t>
  </si>
  <si>
    <t>NGDPTAXCUR</t>
  </si>
  <si>
    <t>Kina per US dollar</t>
  </si>
  <si>
    <t>Kina per Australian dollar</t>
  </si>
  <si>
    <t>Kina per US$</t>
  </si>
  <si>
    <t>Kina per A$</t>
  </si>
  <si>
    <t>IMF</t>
  </si>
  <si>
    <t>World Economic Outlook database</t>
  </si>
  <si>
    <t>Macro Model Database</t>
  </si>
  <si>
    <t>Gross domestic product by expenditure</t>
  </si>
  <si>
    <t>Private consumption, current</t>
  </si>
  <si>
    <t>Government consumption, current</t>
  </si>
  <si>
    <t>Gross domestic capital formation, current</t>
  </si>
  <si>
    <t>Change in stocks, current</t>
  </si>
  <si>
    <t>Exports of goods &amp; services, current</t>
  </si>
  <si>
    <t>Imports of goods and services, current</t>
  </si>
  <si>
    <t>Private consumption, constant</t>
  </si>
  <si>
    <t>Government consumption, constant</t>
  </si>
  <si>
    <t>Gross domestic capital formation, constant</t>
  </si>
  <si>
    <t>Change in stocks, constant</t>
  </si>
  <si>
    <t>Exports of goods &amp; services, constant</t>
  </si>
  <si>
    <t>Imports of goods and services, constant</t>
  </si>
  <si>
    <t>Deflators for GDP Expenditure Components</t>
  </si>
  <si>
    <t>NGDPSTOCUR</t>
  </si>
  <si>
    <t>NGDPPRCCON</t>
  </si>
  <si>
    <t>NGDPPUCCON</t>
  </si>
  <si>
    <t>NGDPCAPCON</t>
  </si>
  <si>
    <t>NGDPSTOCON</t>
  </si>
  <si>
    <t>NGDPEXPCON</t>
  </si>
  <si>
    <t>NGDPIMPCON</t>
  </si>
  <si>
    <t>NGDPPRCDEF</t>
  </si>
  <si>
    <t>NGDPPUCDEF</t>
  </si>
  <si>
    <t>NGDPCAPDEF</t>
  </si>
  <si>
    <t>NGDPEXPDEF</t>
  </si>
  <si>
    <t>NGDPIMPDEF</t>
  </si>
  <si>
    <t>PNG NSO, Dept of Treasury</t>
  </si>
  <si>
    <t>Data beginning 2007 are estimates from the Dept of Treasury</t>
  </si>
  <si>
    <t>Credit (exports)</t>
  </si>
  <si>
    <t>Debit (Imports)</t>
  </si>
  <si>
    <t>Service balance</t>
  </si>
  <si>
    <t>Credit</t>
  </si>
  <si>
    <t>Debit</t>
  </si>
  <si>
    <t>Income balance</t>
  </si>
  <si>
    <t>Transfers balance</t>
  </si>
  <si>
    <t>Export volume index</t>
  </si>
  <si>
    <t>Export price index</t>
  </si>
  <si>
    <t>index</t>
  </si>
  <si>
    <t>Quarterly Economic Bulletin (Table 8.16)</t>
  </si>
  <si>
    <t>Mineral export volume index</t>
  </si>
  <si>
    <t>Non-mineral export volume index</t>
  </si>
  <si>
    <t>Mineral export price index</t>
  </si>
  <si>
    <t>Non-mineral export price index</t>
  </si>
  <si>
    <t>Tax revenue</t>
  </si>
  <si>
    <t>Tax on income and profits</t>
  </si>
  <si>
    <t>Personal tax</t>
  </si>
  <si>
    <t>Company tax</t>
  </si>
  <si>
    <t>Tax on goods and services</t>
  </si>
  <si>
    <t>Crude oil</t>
  </si>
  <si>
    <t>Gold</t>
  </si>
  <si>
    <t>Copper</t>
  </si>
  <si>
    <t>Dated Brent, US$ per barrel</t>
  </si>
  <si>
    <t>US$/oz</t>
  </si>
  <si>
    <t>US$/t</t>
  </si>
  <si>
    <t>World: exports of goods and services</t>
  </si>
  <si>
    <t>World: imports of goods and services</t>
  </si>
  <si>
    <t>South Korea: gross domestic product, constant</t>
  </si>
  <si>
    <t>World: gross domestic product, constant</t>
  </si>
  <si>
    <t>Mnemonic</t>
  </si>
  <si>
    <t>GDP_R</t>
  </si>
  <si>
    <t>GDP_N</t>
  </si>
  <si>
    <t>AGR_N</t>
  </si>
  <si>
    <t>MIN_N</t>
  </si>
  <si>
    <t>MAN_N</t>
  </si>
  <si>
    <t>TRA_N</t>
  </si>
  <si>
    <t>INV_N</t>
  </si>
  <si>
    <t>STO_N</t>
  </si>
  <si>
    <t>XGS_N</t>
  </si>
  <si>
    <t>MGS_N</t>
  </si>
  <si>
    <t>INV_R</t>
  </si>
  <si>
    <t>STO_R</t>
  </si>
  <si>
    <t>XGS_R</t>
  </si>
  <si>
    <t>MGS_R</t>
  </si>
  <si>
    <t>INV_D</t>
  </si>
  <si>
    <t>XGS_D</t>
  </si>
  <si>
    <t>MGS_D</t>
  </si>
  <si>
    <t>GOS_N</t>
  </si>
  <si>
    <t>CPI</t>
  </si>
  <si>
    <t>CPIF</t>
  </si>
  <si>
    <t>CPINF</t>
  </si>
  <si>
    <t>Inflation</t>
  </si>
  <si>
    <t>Inflation - food</t>
  </si>
  <si>
    <t>Inflation - non-food</t>
  </si>
  <si>
    <t>percentage change</t>
  </si>
  <si>
    <t>INF</t>
  </si>
  <si>
    <t>INFF</t>
  </si>
  <si>
    <t>INFNF</t>
  </si>
  <si>
    <t>EMP</t>
  </si>
  <si>
    <t>EMPM</t>
  </si>
  <si>
    <t>EMPNM</t>
  </si>
  <si>
    <t>CAB</t>
  </si>
  <si>
    <t>TRB</t>
  </si>
  <si>
    <t>TRBX</t>
  </si>
  <si>
    <t>TRBM</t>
  </si>
  <si>
    <t>SEB</t>
  </si>
  <si>
    <t>SEBC</t>
  </si>
  <si>
    <t>SEBD</t>
  </si>
  <si>
    <t>INB</t>
  </si>
  <si>
    <t>INBC</t>
  </si>
  <si>
    <t>INBD</t>
  </si>
  <si>
    <t>TFB</t>
  </si>
  <si>
    <t>TFBC</t>
  </si>
  <si>
    <t>TFBD</t>
  </si>
  <si>
    <t>CPB</t>
  </si>
  <si>
    <t>CPBC</t>
  </si>
  <si>
    <t>CPBD</t>
  </si>
  <si>
    <t>FAB</t>
  </si>
  <si>
    <t>FABC</t>
  </si>
  <si>
    <t>FABD</t>
  </si>
  <si>
    <t>OVB</t>
  </si>
  <si>
    <t>GFX</t>
  </si>
  <si>
    <t>XGS_V</t>
  </si>
  <si>
    <t>XMI_V</t>
  </si>
  <si>
    <t>XNM_V</t>
  </si>
  <si>
    <t>XGS_P</t>
  </si>
  <si>
    <t>XNM_P</t>
  </si>
  <si>
    <t>XNM_N</t>
  </si>
  <si>
    <t>XAG_N</t>
  </si>
  <si>
    <t>XPA_N</t>
  </si>
  <si>
    <t>XPA_V</t>
  </si>
  <si>
    <t>XMI_N</t>
  </si>
  <si>
    <t>DRW</t>
  </si>
  <si>
    <t>PRE</t>
  </si>
  <si>
    <t>NFA</t>
  </si>
  <si>
    <t>BRO</t>
  </si>
  <si>
    <t>NAR</t>
  </si>
  <si>
    <t>CLP</t>
  </si>
  <si>
    <t>CLG</t>
  </si>
  <si>
    <t>XMN_P</t>
  </si>
  <si>
    <t>LOA</t>
  </si>
  <si>
    <t>KUS</t>
  </si>
  <si>
    <t>KAU</t>
  </si>
  <si>
    <t>REV</t>
  </si>
  <si>
    <t>REVM</t>
  </si>
  <si>
    <t>REVNM</t>
  </si>
  <si>
    <t>TAX</t>
  </si>
  <si>
    <t>TAXY</t>
  </si>
  <si>
    <t>TAXP</t>
  </si>
  <si>
    <t>TAXB</t>
  </si>
  <si>
    <t>TAXGS</t>
  </si>
  <si>
    <t>EXP</t>
  </si>
  <si>
    <t>EXPR</t>
  </si>
  <si>
    <t>EXPD</t>
  </si>
  <si>
    <t>FBAL</t>
  </si>
  <si>
    <t>EXF</t>
  </si>
  <si>
    <t>DOF</t>
  </si>
  <si>
    <t>DEBT</t>
  </si>
  <si>
    <t>DEBTD</t>
  </si>
  <si>
    <t>DEBTX</t>
  </si>
  <si>
    <t>GOLD</t>
  </si>
  <si>
    <t>COP</t>
  </si>
  <si>
    <t>COC</t>
  </si>
  <si>
    <t>COF</t>
  </si>
  <si>
    <t>CPOIL</t>
  </si>
  <si>
    <t>CROIL</t>
  </si>
  <si>
    <t>PLOIL</t>
  </si>
  <si>
    <t>CPIAU</t>
  </si>
  <si>
    <t>GDPAU</t>
  </si>
  <si>
    <t>GDPJA</t>
  </si>
  <si>
    <t>GDPSK</t>
  </si>
  <si>
    <t>GDPW</t>
  </si>
  <si>
    <t>XGSW</t>
  </si>
  <si>
    <t>MGSW</t>
  </si>
  <si>
    <t>NMIN_N</t>
  </si>
  <si>
    <t>NMIN_R</t>
  </si>
  <si>
    <t>ELE_N</t>
  </si>
  <si>
    <t>PCON_N</t>
  </si>
  <si>
    <t>GCON_N</t>
  </si>
  <si>
    <t>PCON_R</t>
  </si>
  <si>
    <t>GCON_R</t>
  </si>
  <si>
    <t>PCON_D</t>
  </si>
  <si>
    <t>GCON_D</t>
  </si>
  <si>
    <t>COM_N</t>
  </si>
  <si>
    <t>ITAX_N</t>
  </si>
  <si>
    <t>IRES</t>
  </si>
  <si>
    <t>DEP_I</t>
  </si>
  <si>
    <t>Note: _D=Deflator; _I=Interest rate; _N = Nominal; _P=Price; _R=Real; _V=Volume</t>
  </si>
  <si>
    <t>Foreign trade</t>
  </si>
  <si>
    <t>GDP</t>
  </si>
  <si>
    <t>GDP_D</t>
  </si>
  <si>
    <t>GDP at factor cost</t>
  </si>
  <si>
    <t>Net factor income from abroad</t>
  </si>
  <si>
    <t>GNP</t>
  </si>
  <si>
    <t>GNP_N</t>
  </si>
  <si>
    <t>NFIA_N</t>
  </si>
  <si>
    <t>GDPF_N</t>
  </si>
  <si>
    <t>XGST_N</t>
  </si>
  <si>
    <t>MGST_N</t>
  </si>
  <si>
    <t>GDP by industry</t>
  </si>
  <si>
    <t>GDP by expenditure</t>
  </si>
  <si>
    <t>GDP by income component</t>
  </si>
  <si>
    <t>Public Community, social &amp; personal services</t>
  </si>
  <si>
    <t>Private Community, social &amp; personal services</t>
  </si>
  <si>
    <t>GCSS_N</t>
  </si>
  <si>
    <t>PCSS_N</t>
  </si>
  <si>
    <t>AGR_R</t>
  </si>
  <si>
    <t>MIN_R</t>
  </si>
  <si>
    <t>MAN_R</t>
  </si>
  <si>
    <t>ELE_R</t>
  </si>
  <si>
    <t>TRA_R</t>
  </si>
  <si>
    <t>GCSS_R</t>
  </si>
  <si>
    <t>PCSS_R</t>
  </si>
  <si>
    <t>CTN_N</t>
  </si>
  <si>
    <t>CTN_R</t>
  </si>
  <si>
    <t>Change in stocks</t>
  </si>
  <si>
    <t>STO_D</t>
  </si>
  <si>
    <t>PCON_D*(94)</t>
  </si>
  <si>
    <t>PCON_SCALE</t>
  </si>
  <si>
    <t>PCON_R*</t>
  </si>
  <si>
    <t>GDP_D*(94)</t>
  </si>
  <si>
    <t>GDP_SCALE</t>
  </si>
  <si>
    <t>GDP_R*</t>
  </si>
  <si>
    <t>Q1_1977</t>
  </si>
  <si>
    <t>Q2_1977</t>
  </si>
  <si>
    <t>Q3_1977</t>
  </si>
  <si>
    <t>Q4_1977</t>
  </si>
  <si>
    <t>Q1_1978</t>
  </si>
  <si>
    <t>Q2_1978</t>
  </si>
  <si>
    <t>Q3_1978</t>
  </si>
  <si>
    <t>Q4_1978</t>
  </si>
  <si>
    <t>Q1_1979</t>
  </si>
  <si>
    <t>Q2_1979</t>
  </si>
  <si>
    <t>Q3_1979</t>
  </si>
  <si>
    <t>Q4_1979</t>
  </si>
  <si>
    <t>Q1_1980</t>
  </si>
  <si>
    <t>Q2_1980</t>
  </si>
  <si>
    <t>Q3_1980</t>
  </si>
  <si>
    <t>Q4_1980</t>
  </si>
  <si>
    <t>Q1_1981</t>
  </si>
  <si>
    <t>Q2_1981</t>
  </si>
  <si>
    <t>Q3_1981</t>
  </si>
  <si>
    <t>Q4_1981</t>
  </si>
  <si>
    <t>Q1_1982</t>
  </si>
  <si>
    <t>Q2_1982</t>
  </si>
  <si>
    <t>Q3_1982</t>
  </si>
  <si>
    <t>Q4_1982</t>
  </si>
  <si>
    <t>Q1_1983</t>
  </si>
  <si>
    <t>Q2_1983</t>
  </si>
  <si>
    <t>Q3_1983</t>
  </si>
  <si>
    <t>Q4_1983</t>
  </si>
  <si>
    <t>Q1_1984</t>
  </si>
  <si>
    <t>Q2_1984</t>
  </si>
  <si>
    <t>Q3_1984</t>
  </si>
  <si>
    <t>Q4_1984</t>
  </si>
  <si>
    <t>Q1_1985</t>
  </si>
  <si>
    <t>Q2_1985</t>
  </si>
  <si>
    <t>Q3_1985</t>
  </si>
  <si>
    <t>Q4_1985</t>
  </si>
  <si>
    <t>Q1_1986</t>
  </si>
  <si>
    <t>Q2_1986</t>
  </si>
  <si>
    <t>Q3_1986</t>
  </si>
  <si>
    <t>Q4_1986</t>
  </si>
  <si>
    <t>Q1_1987</t>
  </si>
  <si>
    <t>Q2_1987</t>
  </si>
  <si>
    <t>Q3_1987</t>
  </si>
  <si>
    <t>Q4_1987</t>
  </si>
  <si>
    <t>Q1_1988</t>
  </si>
  <si>
    <t>Q2_1988</t>
  </si>
  <si>
    <t>Q3_1988</t>
  </si>
  <si>
    <t>Q4_1988</t>
  </si>
  <si>
    <t>Q1_1989</t>
  </si>
  <si>
    <t>Q2_1989</t>
  </si>
  <si>
    <t>Q3_1989</t>
  </si>
  <si>
    <t>Q4_1989</t>
  </si>
  <si>
    <t>Q1_1990</t>
  </si>
  <si>
    <t>Q2_1990</t>
  </si>
  <si>
    <t>Q3_1990</t>
  </si>
  <si>
    <t>Q4_1990</t>
  </si>
  <si>
    <t>Q1_1991</t>
  </si>
  <si>
    <t>Q2_1991</t>
  </si>
  <si>
    <t>Q3_1991</t>
  </si>
  <si>
    <t>Q4_1991</t>
  </si>
  <si>
    <t>Q1_1992</t>
  </si>
  <si>
    <t>Q2_1992</t>
  </si>
  <si>
    <t>Q3_1992</t>
  </si>
  <si>
    <t>Q4_1992</t>
  </si>
  <si>
    <t>Q1_1993</t>
  </si>
  <si>
    <t>Q2_1993</t>
  </si>
  <si>
    <t>Q3_1993</t>
  </si>
  <si>
    <t>Q4_1993</t>
  </si>
  <si>
    <t>Q1_1994</t>
  </si>
  <si>
    <t>Q2_1994</t>
  </si>
  <si>
    <t>Q3_1994</t>
  </si>
  <si>
    <t>Q4_1994</t>
  </si>
  <si>
    <t>Q1_1995</t>
  </si>
  <si>
    <t>Q2_1995</t>
  </si>
  <si>
    <t>Q3_1995</t>
  </si>
  <si>
    <t>Q4_1995</t>
  </si>
  <si>
    <t>Q1_1996</t>
  </si>
  <si>
    <t>Q2_1996</t>
  </si>
  <si>
    <t>Q3_1996</t>
  </si>
  <si>
    <t>Q4_1996</t>
  </si>
  <si>
    <t>Q1_1997</t>
  </si>
  <si>
    <t>Q2_1997</t>
  </si>
  <si>
    <t>Q3_1997</t>
  </si>
  <si>
    <t>Q4_1997</t>
  </si>
  <si>
    <t>Q1_1998</t>
  </si>
  <si>
    <t>Q2_1998</t>
  </si>
  <si>
    <t>Q3_1998</t>
  </si>
  <si>
    <t>Q4_1998</t>
  </si>
  <si>
    <t>Q1_1999</t>
  </si>
  <si>
    <t>Q2_1999</t>
  </si>
  <si>
    <t>Q3_1999</t>
  </si>
  <si>
    <t>Q4_1999</t>
  </si>
  <si>
    <t>Q1_2000</t>
  </si>
  <si>
    <t>Q2_2000</t>
  </si>
  <si>
    <t>Q3_2000</t>
  </si>
  <si>
    <t>Q4_2000</t>
  </si>
  <si>
    <t>Q1_2001</t>
  </si>
  <si>
    <t>Q2_2001</t>
  </si>
  <si>
    <t>Q3_2001</t>
  </si>
  <si>
    <t>Q4_2001</t>
  </si>
  <si>
    <t>Q1_2002</t>
  </si>
  <si>
    <t>Q2_2002</t>
  </si>
  <si>
    <t>Q3_2002</t>
  </si>
  <si>
    <t>Q4_2002</t>
  </si>
  <si>
    <t>Q1_2003</t>
  </si>
  <si>
    <t>Q2_2003</t>
  </si>
  <si>
    <t>Q3_2003</t>
  </si>
  <si>
    <t>Q4_2003</t>
  </si>
  <si>
    <t>Q1_2004</t>
  </si>
  <si>
    <t>Q2_2004</t>
  </si>
  <si>
    <t>Q3_2004</t>
  </si>
  <si>
    <t>Q4_2004</t>
  </si>
  <si>
    <t>Q1_2005</t>
  </si>
  <si>
    <t>Q2_2005</t>
  </si>
  <si>
    <t>Q3_2005</t>
  </si>
  <si>
    <t>Q4_2005</t>
  </si>
  <si>
    <t>Q1_2006</t>
  </si>
  <si>
    <t>Q2_2006</t>
  </si>
  <si>
    <t>Q3_2006</t>
  </si>
  <si>
    <t>Q4_2006</t>
  </si>
  <si>
    <t>Q1_2007</t>
  </si>
  <si>
    <t>Q2_2007</t>
  </si>
  <si>
    <t>Q3_2007</t>
  </si>
  <si>
    <t>Q4_2007</t>
  </si>
  <si>
    <t>Q1_2008</t>
  </si>
  <si>
    <t>Q2_2008</t>
  </si>
  <si>
    <t>Q3_2008</t>
  </si>
  <si>
    <t>Q4_2008</t>
  </si>
  <si>
    <t>Q1_2009</t>
  </si>
  <si>
    <t>Q2_2009</t>
  </si>
  <si>
    <t>Q3_2009</t>
  </si>
  <si>
    <t>Q4_2009</t>
  </si>
  <si>
    <t>Q1_2010</t>
  </si>
  <si>
    <t>Q2_2010</t>
  </si>
  <si>
    <t>Q3_2010</t>
  </si>
  <si>
    <t>TRNS_N</t>
  </si>
  <si>
    <t>FIN_N</t>
  </si>
  <si>
    <t>TRNS_R</t>
  </si>
  <si>
    <t>FIN_R</t>
  </si>
  <si>
    <t>%</t>
  </si>
  <si>
    <t>-2100</t>
  </si>
  <si>
    <t>-2138</t>
  </si>
  <si>
    <t>-1597</t>
  </si>
  <si>
    <t>54</t>
  </si>
  <si>
    <t>24</t>
  </si>
  <si>
    <t>r</t>
  </si>
  <si>
    <t>Goods balance</t>
  </si>
  <si>
    <t>GOB</t>
  </si>
  <si>
    <t>GOBX</t>
  </si>
  <si>
    <t>GOBM</t>
  </si>
  <si>
    <t>M1_2002</t>
  </si>
  <si>
    <t>M2_2002</t>
  </si>
  <si>
    <t>M1_2003</t>
  </si>
  <si>
    <t>M2_2003</t>
  </si>
  <si>
    <t>M1_2004</t>
  </si>
  <si>
    <t>M2_2004</t>
  </si>
  <si>
    <t>M1_2005</t>
  </si>
  <si>
    <t>M2_2005</t>
  </si>
  <si>
    <t>M1_2006</t>
  </si>
  <si>
    <t>M2_2006</t>
  </si>
  <si>
    <t>M1_2007</t>
  </si>
  <si>
    <t>M2_2007</t>
  </si>
  <si>
    <t>M1_2008</t>
  </si>
  <si>
    <t>M2_2008</t>
  </si>
  <si>
    <t>M1_2009</t>
  </si>
  <si>
    <t>M2_2009</t>
  </si>
  <si>
    <t>M1_2010</t>
  </si>
  <si>
    <t>M2_2010</t>
  </si>
  <si>
    <t>M3_2002</t>
  </si>
  <si>
    <t>M3_2003</t>
  </si>
  <si>
    <t>M3_2004</t>
  </si>
  <si>
    <t>M4_2002</t>
  </si>
  <si>
    <t>M5_2002</t>
  </si>
  <si>
    <t>M6_2002</t>
  </si>
  <si>
    <t>M7_2002</t>
  </si>
  <si>
    <t>M8_2002</t>
  </si>
  <si>
    <t>M9_2002</t>
  </si>
  <si>
    <t>M10_2002</t>
  </si>
  <si>
    <t>M11_2002</t>
  </si>
  <si>
    <t>M12_2002</t>
  </si>
  <si>
    <t>M4_2003</t>
  </si>
  <si>
    <t>M5_2003</t>
  </si>
  <si>
    <t>M6_2003</t>
  </si>
  <si>
    <t>M7_2003</t>
  </si>
  <si>
    <t>M8_2003</t>
  </si>
  <si>
    <t>M9_2003</t>
  </si>
  <si>
    <t>M10_2003</t>
  </si>
  <si>
    <t>M11_2003</t>
  </si>
  <si>
    <t>M12_2003</t>
  </si>
  <si>
    <t>M4_2004</t>
  </si>
  <si>
    <t>M5_2004</t>
  </si>
  <si>
    <t>M6_2004</t>
  </si>
  <si>
    <t>M7_2004</t>
  </si>
  <si>
    <t>M8_2004</t>
  </si>
  <si>
    <t>M9_2004</t>
  </si>
  <si>
    <t>M10_2004</t>
  </si>
  <si>
    <t>M11_2004</t>
  </si>
  <si>
    <t>M12_2004</t>
  </si>
  <si>
    <t>M3_2005</t>
  </si>
  <si>
    <t>M4_2005</t>
  </si>
  <si>
    <t>M5_2005</t>
  </si>
  <si>
    <t>M6_2005</t>
  </si>
  <si>
    <t>M7_2005</t>
  </si>
  <si>
    <t>M8_2005</t>
  </si>
  <si>
    <t>M9_2005</t>
  </si>
  <si>
    <t>M10_2005</t>
  </si>
  <si>
    <t>M11_2005</t>
  </si>
  <si>
    <t>M12_2005</t>
  </si>
  <si>
    <t>M3_2006</t>
  </si>
  <si>
    <t>M4_2006</t>
  </si>
  <si>
    <t>M5_2006</t>
  </si>
  <si>
    <t>M6_2006</t>
  </si>
  <si>
    <t>M7_2006</t>
  </si>
  <si>
    <t>M8_2006</t>
  </si>
  <si>
    <t>M9_2006</t>
  </si>
  <si>
    <t>M10_2006</t>
  </si>
  <si>
    <t>M11_2006</t>
  </si>
  <si>
    <t>M12_2006</t>
  </si>
  <si>
    <t>M3_2007</t>
  </si>
  <si>
    <t>M4_2007</t>
  </si>
  <si>
    <t>M5_2007</t>
  </si>
  <si>
    <t>M6_2007</t>
  </si>
  <si>
    <t>M7_2007</t>
  </si>
  <si>
    <t>M8_2007</t>
  </si>
  <si>
    <t>M9_2007</t>
  </si>
  <si>
    <t>M10_2007</t>
  </si>
  <si>
    <t>M11_2007</t>
  </si>
  <si>
    <t>M12_2007</t>
  </si>
  <si>
    <t>M3_2008</t>
  </si>
  <si>
    <t>M4_2008</t>
  </si>
  <si>
    <t>M5_2008</t>
  </si>
  <si>
    <t>M6_2008</t>
  </si>
  <si>
    <t>M7_2008</t>
  </si>
  <si>
    <t>M8_2008</t>
  </si>
  <si>
    <t>M9_2008</t>
  </si>
  <si>
    <t>M10_2008</t>
  </si>
  <si>
    <t>M11_2008</t>
  </si>
  <si>
    <t>M12_2008</t>
  </si>
  <si>
    <t>M3_2009</t>
  </si>
  <si>
    <t>M4_2009</t>
  </si>
  <si>
    <t>M5_2009</t>
  </si>
  <si>
    <t>M6_2009</t>
  </si>
  <si>
    <t>M7_2009</t>
  </si>
  <si>
    <t>M8_2009</t>
  </si>
  <si>
    <t>M9_2009</t>
  </si>
  <si>
    <t>M10_2009</t>
  </si>
  <si>
    <t>M11_2009</t>
  </si>
  <si>
    <t>M12_2009</t>
  </si>
  <si>
    <t>M3_2010</t>
  </si>
  <si>
    <t>M4_2010</t>
  </si>
  <si>
    <t>M5_2010</t>
  </si>
  <si>
    <t>M6_2010</t>
  </si>
  <si>
    <t>M7_2010</t>
  </si>
  <si>
    <t>M8_2010</t>
  </si>
  <si>
    <t>M9_2010</t>
  </si>
  <si>
    <t>Non-mineral exports</t>
  </si>
  <si>
    <t>Figures in black are raw data, copied as is from source</t>
  </si>
  <si>
    <t>Figures in blue are derived or computed from raw data</t>
  </si>
  <si>
    <t>Figures in red are computed figures that do not tally with those from the original data source.</t>
  </si>
  <si>
    <t>Quarterly Economic Bulletin (Table 1.5)</t>
  </si>
  <si>
    <t>LOAN_I</t>
  </si>
  <si>
    <t>M1_1994</t>
  </si>
  <si>
    <t>M2_1994</t>
  </si>
  <si>
    <t>M3_1994</t>
  </si>
  <si>
    <t>M4_1994</t>
  </si>
  <si>
    <t>M5_1994</t>
  </si>
  <si>
    <t>M6_1994</t>
  </si>
  <si>
    <t>M7_1994</t>
  </si>
  <si>
    <t>M8_1994</t>
  </si>
  <si>
    <t>M9_1994</t>
  </si>
  <si>
    <t>M10_1994</t>
  </si>
  <si>
    <t>M11_1994</t>
  </si>
  <si>
    <t>M12_1994</t>
  </si>
  <si>
    <t>M1_1995</t>
  </si>
  <si>
    <t>M2_1995</t>
  </si>
  <si>
    <t>M3_1995</t>
  </si>
  <si>
    <t>M4_1995</t>
  </si>
  <si>
    <t>M5_1995</t>
  </si>
  <si>
    <t>M6_1995</t>
  </si>
  <si>
    <t>M7_1995</t>
  </si>
  <si>
    <t>M8_1995</t>
  </si>
  <si>
    <t>M9_1995</t>
  </si>
  <si>
    <t>M10_1995</t>
  </si>
  <si>
    <t>M11_1995</t>
  </si>
  <si>
    <t>M12_1995</t>
  </si>
  <si>
    <t>M1_1996</t>
  </si>
  <si>
    <t>M2_1996</t>
  </si>
  <si>
    <t>M3_1996</t>
  </si>
  <si>
    <t>M4_1996</t>
  </si>
  <si>
    <t>M5_1996</t>
  </si>
  <si>
    <t>M6_1996</t>
  </si>
  <si>
    <t>M7_1996</t>
  </si>
  <si>
    <t>M8_1996</t>
  </si>
  <si>
    <t>M9_1996</t>
  </si>
  <si>
    <t>M10_1996</t>
  </si>
  <si>
    <t>M11_1996</t>
  </si>
  <si>
    <t>M12_1996</t>
  </si>
  <si>
    <t>M1_1997</t>
  </si>
  <si>
    <t>M2_1997</t>
  </si>
  <si>
    <t>M3_1997</t>
  </si>
  <si>
    <t>M4_1997</t>
  </si>
  <si>
    <t>M5_1997</t>
  </si>
  <si>
    <t>M6_1997</t>
  </si>
  <si>
    <t>M7_1997</t>
  </si>
  <si>
    <t>M8_1997</t>
  </si>
  <si>
    <t>M9_1997</t>
  </si>
  <si>
    <t>M10_1997</t>
  </si>
  <si>
    <t>M11_1997</t>
  </si>
  <si>
    <t>M12_1997</t>
  </si>
  <si>
    <t>M1_1998</t>
  </si>
  <si>
    <t>M2_1998</t>
  </si>
  <si>
    <t>M3_1998</t>
  </si>
  <si>
    <t>M4_1998</t>
  </si>
  <si>
    <t>M5_1998</t>
  </si>
  <si>
    <t>M6_1998</t>
  </si>
  <si>
    <t>M7_1998</t>
  </si>
  <si>
    <t>M8_1998</t>
  </si>
  <si>
    <t>M9_1998</t>
  </si>
  <si>
    <t>M10_1998</t>
  </si>
  <si>
    <t>M11_1998</t>
  </si>
  <si>
    <t>M12_1998</t>
  </si>
  <si>
    <t>M1_1999</t>
  </si>
  <si>
    <t>M2_1999</t>
  </si>
  <si>
    <t>M3_1999</t>
  </si>
  <si>
    <t>M4_1999</t>
  </si>
  <si>
    <t>M5_1999</t>
  </si>
  <si>
    <t>M6_1999</t>
  </si>
  <si>
    <t>M7_1999</t>
  </si>
  <si>
    <t>M8_1999</t>
  </si>
  <si>
    <t>M9_1999</t>
  </si>
  <si>
    <t>M10_1999</t>
  </si>
  <si>
    <t>M11_1999</t>
  </si>
  <si>
    <t>M12_1999</t>
  </si>
  <si>
    <t>M1_2000</t>
  </si>
  <si>
    <t>M2_2000</t>
  </si>
  <si>
    <t>M3_2000</t>
  </si>
  <si>
    <t>M4_2000</t>
  </si>
  <si>
    <t>M5_2000</t>
  </si>
  <si>
    <t>M6_2000</t>
  </si>
  <si>
    <t>M7_2000</t>
  </si>
  <si>
    <t>M8_2000</t>
  </si>
  <si>
    <t>M9_2000</t>
  </si>
  <si>
    <t>M10_2000</t>
  </si>
  <si>
    <t>M11_2000</t>
  </si>
  <si>
    <t>M12_2000</t>
  </si>
  <si>
    <t>M1_2001</t>
  </si>
  <si>
    <t>M2_2001</t>
  </si>
  <si>
    <t>M3_2001</t>
  </si>
  <si>
    <t>M4_2001</t>
  </si>
  <si>
    <t>M5_2001</t>
  </si>
  <si>
    <t>M6_2001</t>
  </si>
  <si>
    <t>M7_2001</t>
  </si>
  <si>
    <t>M8_2001</t>
  </si>
  <si>
    <t>M9_2001</t>
  </si>
  <si>
    <t>M10_2001</t>
  </si>
  <si>
    <t>M11_2001</t>
  </si>
  <si>
    <t>M12_2001</t>
  </si>
  <si>
    <t>M1_1991</t>
  </si>
  <si>
    <t>M2_1991</t>
  </si>
  <si>
    <t>M3_1991</t>
  </si>
  <si>
    <t>M4_1991</t>
  </si>
  <si>
    <t>M5_1991</t>
  </si>
  <si>
    <t>M6_1991</t>
  </si>
  <si>
    <t>M7_1991</t>
  </si>
  <si>
    <t>M8_1991</t>
  </si>
  <si>
    <t>M9_1991</t>
  </si>
  <si>
    <t>M10_1991</t>
  </si>
  <si>
    <t>M11_1991</t>
  </si>
  <si>
    <t>M12_1991</t>
  </si>
  <si>
    <t>M1_1992</t>
  </si>
  <si>
    <t>M2_1992</t>
  </si>
  <si>
    <t>M3_1992</t>
  </si>
  <si>
    <t>M4_1992</t>
  </si>
  <si>
    <t>M5_1992</t>
  </si>
  <si>
    <t>M6_1992</t>
  </si>
  <si>
    <t>M7_1992</t>
  </si>
  <si>
    <t>M8_1992</t>
  </si>
  <si>
    <t>M9_1992</t>
  </si>
  <si>
    <t>M10_1992</t>
  </si>
  <si>
    <t>M11_1992</t>
  </si>
  <si>
    <t>M12_1992</t>
  </si>
  <si>
    <t>M1_1993</t>
  </si>
  <si>
    <t>M2_1993</t>
  </si>
  <si>
    <t>M3_1993</t>
  </si>
  <si>
    <t>M4_1993</t>
  </si>
  <si>
    <t>M5_1993</t>
  </si>
  <si>
    <t>M6_1993</t>
  </si>
  <si>
    <t>M7_1993</t>
  </si>
  <si>
    <t>M8_1993</t>
  </si>
  <si>
    <t>M9_1993</t>
  </si>
  <si>
    <t>M10_1993</t>
  </si>
  <si>
    <t>M11_1993</t>
  </si>
  <si>
    <t>M12_1993</t>
  </si>
  <si>
    <t>M1_1990</t>
  </si>
  <si>
    <t>M2_1990</t>
  </si>
  <si>
    <t>M3_1990</t>
  </si>
  <si>
    <t>M4_1990</t>
  </si>
  <si>
    <t>M5_1990</t>
  </si>
  <si>
    <t>M6_1990</t>
  </si>
  <si>
    <t>M7_1990</t>
  </si>
  <si>
    <t>M8_1990</t>
  </si>
  <si>
    <t>M9_1990</t>
  </si>
  <si>
    <t>M10_1990</t>
  </si>
  <si>
    <t>M11_1990</t>
  </si>
  <si>
    <t>M12_1990</t>
  </si>
  <si>
    <t>Non-tax revenue</t>
  </si>
  <si>
    <t>Tax on international trade</t>
  </si>
  <si>
    <t>TAXO</t>
  </si>
  <si>
    <t>TAXIT</t>
  </si>
  <si>
    <t>NTAX</t>
  </si>
  <si>
    <t>Other taxes</t>
  </si>
  <si>
    <t>b</t>
  </si>
  <si>
    <t>c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</si>
  <si>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</si>
  <si>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</si>
  <si>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</si>
  <si>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</si>
  <si>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</si>
  <si>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</si>
  <si>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</si>
  <si>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</si>
  <si>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</si>
  <si>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</si>
  <si>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</si>
  <si>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e=f+g+h</t>
  </si>
  <si>
    <t>d=e+i+j</t>
  </si>
  <si>
    <t>Injection from trust accounts</t>
  </si>
  <si>
    <t>INJ</t>
  </si>
  <si>
    <t>Total revenue and grants</t>
  </si>
  <si>
    <t>REVG</t>
  </si>
  <si>
    <t>Foreign grants and tax credits</t>
  </si>
  <si>
    <t>GRA</t>
  </si>
  <si>
    <t>REVG=a+m</t>
  </si>
  <si>
    <t>a=d+k+l</t>
  </si>
  <si>
    <t>c=a-b</t>
  </si>
  <si>
    <t>q=REVG-n</t>
  </si>
  <si>
    <t>% yoy</t>
  </si>
  <si>
    <t>% pa</t>
  </si>
  <si>
    <t>Assets: Loans to private sector</t>
  </si>
  <si>
    <t>USD billion</t>
  </si>
  <si>
    <t>INFAU</t>
  </si>
  <si>
    <t>Orig Frequency</t>
  </si>
  <si>
    <t>Inflation: Australia</t>
  </si>
  <si>
    <t>Consumer price index : Singapore</t>
  </si>
  <si>
    <t>Inflation: Singapore</t>
  </si>
  <si>
    <t>INFSIN</t>
  </si>
  <si>
    <t>CPISIN</t>
  </si>
  <si>
    <t>Consumer price index: Singapore</t>
  </si>
  <si>
    <t>Singapore: gross domestic product, constant</t>
  </si>
  <si>
    <t>GDPSIN</t>
  </si>
  <si>
    <r>
      <t xml:space="preserve">Consumer price index </t>
    </r>
    <r>
      <rPr>
        <b/>
        <sz val="11"/>
        <rFont val="Arial"/>
        <family val="2"/>
      </rPr>
      <t>(1977=100)</t>
    </r>
  </si>
  <si>
    <r>
      <t xml:space="preserve">Employment </t>
    </r>
    <r>
      <rPr>
        <b/>
        <sz val="11"/>
        <rFont val="Arial"/>
        <family val="2"/>
      </rPr>
      <t>(March 2002=100)</t>
    </r>
  </si>
  <si>
    <r>
      <t xml:space="preserve">Export volume index </t>
    </r>
    <r>
      <rPr>
        <b/>
        <sz val="11"/>
        <rFont val="Arial"/>
        <family val="2"/>
      </rPr>
      <t>(1994=100)</t>
    </r>
  </si>
  <si>
    <r>
      <t xml:space="preserve">Export price index  </t>
    </r>
    <r>
      <rPr>
        <b/>
        <sz val="11"/>
        <rFont val="Arial"/>
        <family val="2"/>
      </rPr>
      <t>(1994=100)</t>
    </r>
  </si>
  <si>
    <t>PCON</t>
  </si>
  <si>
    <t>PCON_D %</t>
  </si>
  <si>
    <t>GDP_D %</t>
  </si>
  <si>
    <t>GDP_D* %</t>
  </si>
  <si>
    <t>INV</t>
  </si>
  <si>
    <t>INV_D %</t>
  </si>
  <si>
    <t>INV_D*(94)</t>
  </si>
  <si>
    <t>INV_SCALE</t>
  </si>
  <si>
    <t>INV_R*</t>
  </si>
  <si>
    <t>INV_D* %</t>
  </si>
  <si>
    <t>PCON_D*=PCON_N/PCON_R*</t>
  </si>
  <si>
    <t>INV_D*=INV_N/INV_R*</t>
  </si>
  <si>
    <t>GDP_D*=GDP_N/GDP_R*</t>
  </si>
  <si>
    <t>GCON</t>
  </si>
  <si>
    <t>GCON_D %</t>
  </si>
  <si>
    <t>GCON_D*(94)</t>
  </si>
  <si>
    <t>GCON_SCALE</t>
  </si>
  <si>
    <t>GCON_R*</t>
  </si>
  <si>
    <t>GCON_D*=GCON_N/GCON_R*</t>
  </si>
  <si>
    <t>GCON_D* %</t>
  </si>
  <si>
    <t>XGS</t>
  </si>
  <si>
    <t>XGS_D %</t>
  </si>
  <si>
    <t>XGS_D*(94)</t>
  </si>
  <si>
    <t>XGS_SCALE</t>
  </si>
  <si>
    <t>XGS_R*</t>
  </si>
  <si>
    <t>XGS_D*=XGS_N/XGS_R*</t>
  </si>
  <si>
    <t>XGS_D* %</t>
  </si>
  <si>
    <t>PCON_D* %</t>
  </si>
  <si>
    <t>MGS</t>
  </si>
  <si>
    <t>MGS_D %</t>
  </si>
  <si>
    <t>MGS_D*(94)</t>
  </si>
  <si>
    <t>MGS_SCALE</t>
  </si>
  <si>
    <t>MGS_R*</t>
  </si>
  <si>
    <t>MGS_D*=MGS_N/MGS_R*</t>
  </si>
  <si>
    <t>MGS_D* %</t>
  </si>
  <si>
    <t>Cell shading</t>
  </si>
  <si>
    <t>Number shading</t>
  </si>
  <si>
    <t>STO_D*(94)</t>
  </si>
  <si>
    <t>STO_SCALE</t>
  </si>
  <si>
    <t>STO_R*</t>
  </si>
  <si>
    <t>GDP checksum</t>
  </si>
  <si>
    <t>%diff</t>
  </si>
  <si>
    <t>STO_D*=STO_N/STO_R*</t>
  </si>
  <si>
    <t>STO_D*%</t>
  </si>
  <si>
    <t>level diff</t>
  </si>
  <si>
    <t>pct</t>
  </si>
  <si>
    <t>%diff growth rate</t>
  </si>
  <si>
    <t>Scale factor = D*(94)/D(94)</t>
  </si>
  <si>
    <t>pre</t>
  </si>
  <si>
    <t>Synthetic D*(94) = 1.039*D(93)</t>
  </si>
  <si>
    <t>EXP_R*(t)= EXP_R(t)*EXP_SCALE</t>
  </si>
  <si>
    <t>for t = 77 to 93</t>
  </si>
  <si>
    <t>Total Final Expenditures (TFE_R)</t>
  </si>
  <si>
    <t>TFE_R</t>
  </si>
  <si>
    <t>Total Final Expenditures (TFE_N)</t>
  </si>
  <si>
    <t>TFE_N</t>
  </si>
  <si>
    <t>TFE_D</t>
  </si>
  <si>
    <t>TFE deflator</t>
  </si>
  <si>
    <t>GDP deflator check</t>
  </si>
  <si>
    <t>check diff %</t>
  </si>
  <si>
    <t>Deflators</t>
  </si>
  <si>
    <t>Quarter</t>
  </si>
  <si>
    <t>Year</t>
  </si>
  <si>
    <t>_2007</t>
  </si>
  <si>
    <t>_2005</t>
  </si>
  <si>
    <t>_2006</t>
  </si>
  <si>
    <t>_2008</t>
  </si>
  <si>
    <t>_2009</t>
  </si>
  <si>
    <t>_1977</t>
  </si>
  <si>
    <t>_1978</t>
  </si>
  <si>
    <t>_1979</t>
  </si>
  <si>
    <t>_1980</t>
  </si>
  <si>
    <t>_1981</t>
  </si>
  <si>
    <t>_1982</t>
  </si>
  <si>
    <t>_1983</t>
  </si>
  <si>
    <t>_1984</t>
  </si>
  <si>
    <t>_1985</t>
  </si>
  <si>
    <t>_1986</t>
  </si>
  <si>
    <t>_1987</t>
  </si>
  <si>
    <t>_1988</t>
  </si>
  <si>
    <t>_1989</t>
  </si>
  <si>
    <t>_1990</t>
  </si>
  <si>
    <t>_1991</t>
  </si>
  <si>
    <t>_1992</t>
  </si>
  <si>
    <t>_1993</t>
  </si>
  <si>
    <t>_1994</t>
  </si>
  <si>
    <t>_1995</t>
  </si>
  <si>
    <t>_1996</t>
  </si>
  <si>
    <t>_1997</t>
  </si>
  <si>
    <t>_1998</t>
  </si>
  <si>
    <t>_1999</t>
  </si>
  <si>
    <t>_2000</t>
  </si>
  <si>
    <t>_2001</t>
  </si>
  <si>
    <t>_2002</t>
  </si>
  <si>
    <t>_2003</t>
  </si>
  <si>
    <t>_2004</t>
  </si>
  <si>
    <t>World Bank Country Report 1977(1971-72); Foreign Investment in Papua New Guinea: Policies and Practices (1973-82); World Bank Country Report 1988 (1983-86); Bureau of Treasury (1987-2005); Bank of PNG (2006-2010)</t>
  </si>
  <si>
    <t>_1970</t>
  </si>
  <si>
    <t>_1971</t>
  </si>
  <si>
    <t>_1972</t>
  </si>
  <si>
    <t>_1973</t>
  </si>
  <si>
    <t>_1974</t>
  </si>
  <si>
    <t>_1975</t>
  </si>
  <si>
    <t>_1976</t>
  </si>
  <si>
    <t>excel-based data not available</t>
  </si>
  <si>
    <t>Batten 2010 (1970-1989); Bank of PNG (1990-09)</t>
  </si>
  <si>
    <t>_2010</t>
  </si>
  <si>
    <t>_2011</t>
  </si>
  <si>
    <t xml:space="preserve">ASIAN DEVELOPMENT BANK - PNG MACROECONOMIC MODELLING DATASET </t>
  </si>
  <si>
    <t xml:space="preserve">CONTACT: ABATTEN@ADB.ORG </t>
  </si>
</sst>
</file>

<file path=xl/styles.xml><?xml version="1.0" encoding="utf-8"?>
<styleSheet xmlns="http://schemas.openxmlformats.org/spreadsheetml/2006/main">
  <numFmts count="14">
    <numFmt numFmtId="43" formatCode="_(* #,##0.00_);_(* \(#,##0.00\);_(* &quot;-&quot;??_);_(@_)"/>
    <numFmt numFmtId="164" formatCode="yyyy"/>
    <numFmt numFmtId="165" formatCode="0.0000"/>
    <numFmt numFmtId="166" formatCode="0.000"/>
    <numFmt numFmtId="167" formatCode="0.0"/>
    <numFmt numFmtId="168" formatCode="\ \ \ \ \ 0.0"/>
    <numFmt numFmtId="169" formatCode="\ \ \ \ 0.0"/>
    <numFmt numFmtId="170" formatCode="\ 0.0"/>
    <numFmt numFmtId="171" formatCode="#,##0.0"/>
    <numFmt numFmtId="172" formatCode="&quot;K&quot;#,##0.00_);[Red]\(&quot;K&quot;#,##0.00\)"/>
    <numFmt numFmtId="173" formatCode="0.00000"/>
    <numFmt numFmtId="174" formatCode="\ \ 0.0"/>
    <numFmt numFmtId="175" formatCode="0.0;\-0.0;0.0;@"/>
    <numFmt numFmtId="176" formatCode="\q\-yy"/>
  </numFmts>
  <fonts count="42">
    <font>
      <sz val="11"/>
      <name val="Arial"/>
    </font>
    <font>
      <sz val="11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indexed="60"/>
      <name val="Verdana"/>
      <family val="2"/>
    </font>
    <font>
      <b/>
      <sz val="10"/>
      <color indexed="8"/>
      <name val="Verdana"/>
      <family val="2"/>
    </font>
    <font>
      <i/>
      <sz val="10"/>
      <color indexed="8"/>
      <name val="Verdana"/>
      <family val="2"/>
    </font>
    <font>
      <sz val="11"/>
      <color indexed="60"/>
      <name val="Arial"/>
      <family val="2"/>
    </font>
    <font>
      <u/>
      <sz val="11"/>
      <color indexed="12"/>
      <name val="Arial"/>
      <family val="2"/>
    </font>
    <font>
      <sz val="11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sz val="11"/>
      <color indexed="12"/>
      <name val="Arial"/>
      <family val="2"/>
    </font>
    <font>
      <sz val="11"/>
      <color indexed="12"/>
      <name val="Arial"/>
      <family val="2"/>
    </font>
    <font>
      <sz val="8.25"/>
      <name val="Helv"/>
    </font>
    <font>
      <sz val="10"/>
      <name val="Helv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.75"/>
      <name val="Helv"/>
    </font>
    <font>
      <sz val="10"/>
      <color indexed="8"/>
      <name val="Arial"/>
      <family val="2"/>
    </font>
    <font>
      <sz val="11"/>
      <color indexed="10"/>
      <name val="Arial"/>
      <family val="2"/>
    </font>
    <font>
      <sz val="11"/>
      <color indexed="81"/>
      <name val="Tahoma"/>
      <family val="2"/>
    </font>
    <font>
      <sz val="11"/>
      <color indexed="12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4" fillId="0" borderId="0"/>
    <xf numFmtId="0" fontId="30" fillId="0" borderId="0"/>
    <xf numFmtId="167" fontId="30" fillId="0" borderId="0"/>
    <xf numFmtId="9" fontId="21" fillId="0" borderId="0" applyFont="0" applyFill="0" applyBorder="0" applyAlignment="0" applyProtection="0"/>
  </cellStyleXfs>
  <cellXfs count="300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0" fillId="0" borderId="0" xfId="0" applyAlignment="1">
      <alignment horizontal="right"/>
    </xf>
    <xf numFmtId="0" fontId="5" fillId="2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right" vertical="top" wrapText="1"/>
    </xf>
    <xf numFmtId="0" fontId="4" fillId="2" borderId="0" xfId="0" applyFont="1" applyFill="1"/>
    <xf numFmtId="0" fontId="4" fillId="2" borderId="1" xfId="0" applyFont="1" applyFill="1" applyBorder="1"/>
    <xf numFmtId="0" fontId="3" fillId="2" borderId="0" xfId="0" applyFont="1" applyFill="1" applyBorder="1" applyAlignment="1" applyProtection="1">
      <alignment horizontal="left" indent="1"/>
    </xf>
    <xf numFmtId="0" fontId="3" fillId="2" borderId="0" xfId="0" applyFont="1" applyFill="1" applyBorder="1" applyAlignment="1" applyProtection="1">
      <alignment horizontal="left" indent="2"/>
    </xf>
    <xf numFmtId="15" fontId="0" fillId="2" borderId="0" xfId="0" applyNumberFormat="1" applyFill="1"/>
    <xf numFmtId="0" fontId="0" fillId="3" borderId="0" xfId="0" applyFill="1"/>
    <xf numFmtId="0" fontId="4" fillId="3" borderId="1" xfId="0" applyFont="1" applyFill="1" applyBorder="1"/>
    <xf numFmtId="15" fontId="0" fillId="3" borderId="0" xfId="0" applyNumberFormat="1" applyFill="1"/>
    <xf numFmtId="0" fontId="11" fillId="2" borderId="0" xfId="3" applyFill="1" applyAlignment="1" applyProtection="1"/>
    <xf numFmtId="0" fontId="12" fillId="2" borderId="0" xfId="0" applyFont="1" applyFill="1"/>
    <xf numFmtId="0" fontId="0" fillId="2" borderId="0" xfId="0" quotePrefix="1" applyFill="1"/>
    <xf numFmtId="0" fontId="12" fillId="3" borderId="0" xfId="0" applyFont="1" applyFill="1"/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1" fillId="2" borderId="0" xfId="3" applyFont="1" applyFill="1" applyAlignment="1" applyProtection="1"/>
    <xf numFmtId="0" fontId="11" fillId="0" borderId="0" xfId="3" applyAlignment="1" applyProtection="1"/>
    <xf numFmtId="164" fontId="0" fillId="2" borderId="0" xfId="0" applyNumberFormat="1" applyFill="1"/>
    <xf numFmtId="164" fontId="0" fillId="3" borderId="0" xfId="0" applyNumberFormat="1" applyFill="1"/>
    <xf numFmtId="0" fontId="12" fillId="0" borderId="0" xfId="0" applyFont="1"/>
    <xf numFmtId="0" fontId="3" fillId="2" borderId="0" xfId="0" applyFont="1" applyFill="1" applyBorder="1" applyAlignment="1" applyProtection="1">
      <alignment horizontal="left" indent="3"/>
    </xf>
    <xf numFmtId="0" fontId="12" fillId="0" borderId="0" xfId="0" applyFont="1" applyAlignment="1">
      <alignment horizontal="center"/>
    </xf>
    <xf numFmtId="0" fontId="12" fillId="4" borderId="0" xfId="0" applyFont="1" applyFill="1"/>
    <xf numFmtId="164" fontId="0" fillId="4" borderId="0" xfId="0" applyNumberFormat="1" applyFill="1"/>
    <xf numFmtId="167" fontId="0" fillId="0" borderId="0" xfId="0" applyNumberFormat="1" applyBorder="1" applyAlignment="1">
      <alignment horizontal="right"/>
    </xf>
    <xf numFmtId="167" fontId="0" fillId="0" borderId="0" xfId="0" applyNumberFormat="1" applyAlignment="1">
      <alignment horizontal="right"/>
    </xf>
    <xf numFmtId="167" fontId="0" fillId="0" borderId="0" xfId="0" applyNumberFormat="1" applyBorder="1"/>
    <xf numFmtId="0" fontId="0" fillId="0" borderId="0" xfId="0" applyBorder="1" applyAlignment="1">
      <alignment horizontal="right"/>
    </xf>
    <xf numFmtId="168" fontId="0" fillId="0" borderId="0" xfId="0" applyNumberFormat="1" applyAlignment="1">
      <alignment horizontal="right"/>
    </xf>
    <xf numFmtId="167" fontId="0" fillId="0" borderId="0" xfId="0" applyNumberFormat="1"/>
    <xf numFmtId="0" fontId="0" fillId="0" borderId="0" xfId="0" applyBorder="1" applyAlignment="1"/>
    <xf numFmtId="0" fontId="0" fillId="0" borderId="0" xfId="0" applyBorder="1"/>
    <xf numFmtId="168" fontId="0" fillId="0" borderId="0" xfId="0" applyNumberFormat="1"/>
    <xf numFmtId="169" fontId="0" fillId="0" borderId="0" xfId="0" applyNumberFormat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0" fillId="0" borderId="0" xfId="0" applyFill="1" applyBorder="1"/>
    <xf numFmtId="167" fontId="0" fillId="0" borderId="0" xfId="0" applyNumberFormat="1" applyFill="1" applyBorder="1"/>
    <xf numFmtId="167" fontId="0" fillId="0" borderId="0" xfId="0" applyNumberFormat="1" applyFill="1" applyBorder="1" applyAlignment="1">
      <alignment horizontal="right"/>
    </xf>
    <xf numFmtId="2" fontId="12" fillId="0" borderId="0" xfId="0" applyNumberFormat="1" applyFont="1"/>
    <xf numFmtId="167" fontId="12" fillId="0" borderId="0" xfId="0" applyNumberFormat="1" applyFont="1" applyBorder="1"/>
    <xf numFmtId="167" fontId="12" fillId="0" borderId="0" xfId="0" applyNumberFormat="1" applyFont="1"/>
    <xf numFmtId="0" fontId="12" fillId="4" borderId="0" xfId="0" applyFont="1" applyFill="1" applyAlignment="1">
      <alignment horizontal="right"/>
    </xf>
    <xf numFmtId="0" fontId="4" fillId="3" borderId="1" xfId="0" applyFont="1" applyFill="1" applyBorder="1" applyAlignment="1">
      <alignment horizontal="left"/>
    </xf>
    <xf numFmtId="0" fontId="0" fillId="0" borderId="0" xfId="0" applyAlignment="1"/>
    <xf numFmtId="0" fontId="4" fillId="2" borderId="1" xfId="0" applyFont="1" applyFill="1" applyBorder="1" applyAlignment="1"/>
    <xf numFmtId="0" fontId="12" fillId="4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12" fillId="0" borderId="0" xfId="0" applyFont="1" applyFill="1"/>
    <xf numFmtId="0" fontId="12" fillId="0" borderId="0" xfId="0" applyFont="1" applyFill="1" applyAlignment="1">
      <alignment horizontal="right"/>
    </xf>
    <xf numFmtId="164" fontId="0" fillId="0" borderId="0" xfId="0" applyNumberFormat="1" applyFill="1"/>
    <xf numFmtId="2" fontId="12" fillId="0" borderId="0" xfId="0" applyNumberFormat="1" applyFont="1" applyFill="1"/>
    <xf numFmtId="0" fontId="0" fillId="0" borderId="0" xfId="0" applyFill="1"/>
    <xf numFmtId="0" fontId="0" fillId="0" borderId="0" xfId="0" applyFill="1" applyAlignment="1"/>
    <xf numFmtId="0" fontId="0" fillId="0" borderId="0" xfId="0" applyFill="1" applyAlignment="1">
      <alignment horizontal="right"/>
    </xf>
    <xf numFmtId="2" fontId="0" fillId="0" borderId="0" xfId="0" applyNumberFormat="1" applyFill="1"/>
    <xf numFmtId="167" fontId="0" fillId="0" borderId="0" xfId="0" applyNumberFormat="1" applyFill="1"/>
    <xf numFmtId="1" fontId="12" fillId="0" borderId="0" xfId="0" applyNumberFormat="1" applyFont="1"/>
    <xf numFmtId="1" fontId="12" fillId="0" borderId="0" xfId="0" applyNumberFormat="1" applyFont="1" applyBorder="1"/>
    <xf numFmtId="0" fontId="12" fillId="3" borderId="0" xfId="0" applyFont="1" applyFill="1" applyBorder="1"/>
    <xf numFmtId="2" fontId="12" fillId="0" borderId="0" xfId="0" applyNumberFormat="1" applyFont="1" applyBorder="1"/>
    <xf numFmtId="1" fontId="12" fillId="3" borderId="0" xfId="0" applyNumberFormat="1" applyFont="1" applyFill="1" applyBorder="1"/>
    <xf numFmtId="0" fontId="26" fillId="0" borderId="0" xfId="0" applyFont="1"/>
    <xf numFmtId="0" fontId="25" fillId="3" borderId="1" xfId="0" applyFont="1" applyFill="1" applyBorder="1"/>
    <xf numFmtId="0" fontId="25" fillId="2" borderId="1" xfId="0" applyFont="1" applyFill="1" applyBorder="1"/>
    <xf numFmtId="0" fontId="26" fillId="0" borderId="0" xfId="0" applyFont="1" applyAlignment="1">
      <alignment horizontal="right"/>
    </xf>
    <xf numFmtId="0" fontId="25" fillId="3" borderId="1" xfId="0" applyFont="1" applyFill="1" applyBorder="1" applyAlignment="1">
      <alignment horizontal="left"/>
    </xf>
    <xf numFmtId="17" fontId="26" fillId="0" borderId="0" xfId="0" applyNumberFormat="1" applyFont="1"/>
    <xf numFmtId="0" fontId="27" fillId="0" borderId="0" xfId="0" applyFont="1"/>
    <xf numFmtId="167" fontId="26" fillId="0" borderId="0" xfId="5" applyNumberFormat="1" applyFont="1" applyBorder="1" applyAlignment="1">
      <alignment horizontal="center" vertical="center"/>
    </xf>
    <xf numFmtId="167" fontId="26" fillId="0" borderId="0" xfId="5" applyNumberFormat="1" applyFont="1" applyFill="1" applyBorder="1" applyAlignment="1">
      <alignment horizontal="center" vertical="center"/>
    </xf>
    <xf numFmtId="167" fontId="3" fillId="0" borderId="0" xfId="5" applyNumberFormat="1" applyFont="1" applyFill="1" applyBorder="1" applyAlignment="1">
      <alignment horizontal="center" vertical="center"/>
    </xf>
    <xf numFmtId="0" fontId="15" fillId="0" borderId="0" xfId="0" applyFont="1"/>
    <xf numFmtId="17" fontId="15" fillId="0" borderId="0" xfId="0" applyNumberFormat="1" applyFont="1"/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17" fontId="12" fillId="0" borderId="0" xfId="0" applyNumberFormat="1" applyFont="1"/>
    <xf numFmtId="167" fontId="12" fillId="0" borderId="0" xfId="4" applyNumberFormat="1" applyFont="1" applyBorder="1"/>
    <xf numFmtId="167" fontId="12" fillId="3" borderId="0" xfId="4" applyNumberFormat="1" applyFont="1" applyFill="1" applyBorder="1" applyAlignment="1">
      <alignment horizontal="right" indent="1"/>
    </xf>
    <xf numFmtId="1" fontId="12" fillId="0" borderId="0" xfId="4" applyNumberFormat="1" applyFont="1" applyFill="1" applyBorder="1" applyAlignment="1">
      <alignment horizontal="right" indent="1"/>
    </xf>
    <xf numFmtId="167" fontId="12" fillId="0" borderId="0" xfId="6" applyNumberFormat="1" applyFont="1" applyBorder="1"/>
    <xf numFmtId="167" fontId="12" fillId="0" borderId="0" xfId="6" applyNumberFormat="1" applyFont="1" applyBorder="1" applyAlignment="1">
      <alignment horizontal="right"/>
    </xf>
    <xf numFmtId="167" fontId="12" fillId="0" borderId="0" xfId="4" applyNumberFormat="1" applyFont="1" applyFill="1" applyBorder="1" applyAlignment="1">
      <alignment horizontal="right" indent="1"/>
    </xf>
    <xf numFmtId="167" fontId="12" fillId="0" borderId="0" xfId="6" applyNumberFormat="1" applyFont="1" applyFill="1" applyBorder="1" applyAlignment="1">
      <alignment horizontal="right"/>
    </xf>
    <xf numFmtId="167" fontId="12" fillId="0" borderId="0" xfId="8" applyNumberFormat="1" applyFont="1" applyFill="1" applyBorder="1" applyAlignment="1">
      <alignment horizontal="right" indent="1"/>
    </xf>
    <xf numFmtId="167" fontId="12" fillId="0" borderId="0" xfId="4" applyNumberFormat="1" applyFont="1" applyBorder="1" applyAlignment="1">
      <alignment horizontal="right" indent="1"/>
    </xf>
    <xf numFmtId="167" fontId="12" fillId="0" borderId="0" xfId="4" applyNumberFormat="1" applyFont="1" applyFill="1" applyBorder="1"/>
    <xf numFmtId="1" fontId="12" fillId="0" borderId="0" xfId="6" applyNumberFormat="1" applyFont="1" applyBorder="1" applyAlignment="1">
      <alignment horizontal="center" vertical="center"/>
    </xf>
    <xf numFmtId="1" fontId="12" fillId="0" borderId="0" xfId="6" applyNumberFormat="1" applyFont="1" applyFill="1" applyBorder="1" applyAlignment="1">
      <alignment horizontal="center" vertical="center"/>
    </xf>
    <xf numFmtId="167" fontId="12" fillId="0" borderId="0" xfId="0" applyNumberFormat="1" applyFont="1" applyFill="1"/>
    <xf numFmtId="167" fontId="12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2" fillId="0" borderId="0" xfId="0" applyFont="1" applyBorder="1" applyAlignment="1"/>
    <xf numFmtId="0" fontId="12" fillId="0" borderId="0" xfId="0" applyFont="1" applyFill="1" applyBorder="1"/>
    <xf numFmtId="167" fontId="12" fillId="0" borderId="0" xfId="0" applyNumberFormat="1" applyFont="1" applyFill="1" applyBorder="1"/>
    <xf numFmtId="167" fontId="12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1" fontId="12" fillId="0" borderId="0" xfId="0" applyNumberFormat="1" applyFont="1" applyFill="1" applyBorder="1"/>
    <xf numFmtId="1" fontId="19" fillId="0" borderId="0" xfId="0" applyNumberFormat="1" applyFont="1" applyBorder="1"/>
    <xf numFmtId="0" fontId="19" fillId="0" borderId="0" xfId="0" applyFont="1" applyBorder="1"/>
    <xf numFmtId="0" fontId="19" fillId="3" borderId="0" xfId="0" applyFont="1" applyFill="1" applyBorder="1"/>
    <xf numFmtId="0" fontId="18" fillId="0" borderId="0" xfId="0" applyFont="1"/>
    <xf numFmtId="0" fontId="32" fillId="0" borderId="0" xfId="0" applyFont="1"/>
    <xf numFmtId="167" fontId="12" fillId="0" borderId="0" xfId="7" applyNumberFormat="1" applyFont="1" applyBorder="1" applyAlignment="1">
      <alignment horizontal="right"/>
    </xf>
    <xf numFmtId="167" fontId="12" fillId="0" borderId="0" xfId="7" applyNumberFormat="1" applyFont="1" applyBorder="1" applyAlignment="1">
      <alignment horizontal="right" vertical="center"/>
    </xf>
    <xf numFmtId="167" fontId="12" fillId="0" borderId="0" xfId="7" applyNumberFormat="1" applyFont="1" applyFill="1" applyBorder="1" applyAlignment="1">
      <alignment horizontal="right" vertical="center"/>
    </xf>
    <xf numFmtId="167" fontId="12" fillId="0" borderId="0" xfId="6" applyNumberFormat="1" applyFont="1" applyBorder="1" applyAlignment="1">
      <alignment horizontal="right" vertical="center"/>
    </xf>
    <xf numFmtId="167" fontId="12" fillId="0" borderId="0" xfId="7" applyFont="1" applyBorder="1" applyAlignment="1">
      <alignment horizontal="right"/>
    </xf>
    <xf numFmtId="167" fontId="12" fillId="0" borderId="0" xfId="7" applyFont="1" applyFill="1" applyBorder="1" applyAlignment="1">
      <alignment horizontal="right"/>
    </xf>
    <xf numFmtId="167" fontId="12" fillId="0" borderId="0" xfId="7" applyNumberFormat="1" applyFont="1" applyFill="1" applyBorder="1" applyAlignment="1">
      <alignment horizontal="right"/>
    </xf>
    <xf numFmtId="174" fontId="12" fillId="0" borderId="0" xfId="6" applyNumberFormat="1" applyFont="1" applyBorder="1" applyAlignment="1">
      <alignment horizontal="right" vertical="center"/>
    </xf>
    <xf numFmtId="167" fontId="16" fillId="0" borderId="0" xfId="7" applyFont="1" applyFill="1" applyBorder="1" applyAlignment="1">
      <alignment horizontal="right"/>
    </xf>
    <xf numFmtId="167" fontId="16" fillId="0" borderId="0" xfId="7" applyNumberFormat="1" applyFont="1" applyFill="1" applyBorder="1" applyAlignment="1">
      <alignment horizontal="right"/>
    </xf>
    <xf numFmtId="174" fontId="12" fillId="0" borderId="0" xfId="6" applyNumberFormat="1" applyFont="1" applyFill="1" applyBorder="1" applyAlignment="1">
      <alignment horizontal="right" vertical="center"/>
    </xf>
    <xf numFmtId="174" fontId="16" fillId="0" borderId="0" xfId="6" applyNumberFormat="1" applyFont="1" applyFill="1" applyBorder="1" applyAlignment="1">
      <alignment horizontal="right" vertical="center"/>
    </xf>
    <xf numFmtId="2" fontId="26" fillId="0" borderId="0" xfId="0" applyNumberFormat="1" applyFont="1"/>
    <xf numFmtId="167" fontId="26" fillId="0" borderId="0" xfId="0" applyNumberFormat="1" applyFont="1"/>
    <xf numFmtId="167" fontId="26" fillId="0" borderId="0" xfId="0" applyNumberFormat="1" applyFont="1" applyBorder="1"/>
    <xf numFmtId="1" fontId="26" fillId="0" borderId="0" xfId="0" applyNumberFormat="1" applyFont="1"/>
    <xf numFmtId="1" fontId="26" fillId="0" borderId="0" xfId="0" applyNumberFormat="1" applyFont="1" applyBorder="1"/>
    <xf numFmtId="1" fontId="15" fillId="0" borderId="0" xfId="0" applyNumberFormat="1" applyFont="1"/>
    <xf numFmtId="167" fontId="15" fillId="0" borderId="0" xfId="0" applyNumberFormat="1" applyFont="1"/>
    <xf numFmtId="1" fontId="19" fillId="0" borderId="0" xfId="7" applyNumberFormat="1" applyFont="1" applyBorder="1" applyAlignment="1">
      <alignment horizontal="right"/>
    </xf>
    <xf numFmtId="1" fontId="12" fillId="3" borderId="0" xfId="7" applyNumberFormat="1" applyFont="1" applyFill="1" applyBorder="1" applyAlignment="1">
      <alignment horizontal="right"/>
    </xf>
    <xf numFmtId="0" fontId="26" fillId="3" borderId="0" xfId="0" applyFont="1" applyFill="1"/>
    <xf numFmtId="1" fontId="12" fillId="0" borderId="0" xfId="6" applyNumberFormat="1" applyFont="1" applyBorder="1" applyAlignment="1">
      <alignment horizontal="center"/>
    </xf>
    <xf numFmtId="1" fontId="16" fillId="0" borderId="0" xfId="6" applyNumberFormat="1" applyFont="1" applyFill="1" applyBorder="1" applyAlignment="1">
      <alignment horizontal="center" vertical="center"/>
    </xf>
    <xf numFmtId="0" fontId="26" fillId="0" borderId="0" xfId="0" applyFont="1" applyAlignment="1"/>
    <xf numFmtId="167" fontId="26" fillId="0" borderId="0" xfId="0" applyNumberFormat="1" applyFont="1" applyAlignment="1"/>
    <xf numFmtId="167" fontId="26" fillId="0" borderId="0" xfId="0" applyNumberFormat="1" applyFont="1" applyBorder="1" applyAlignment="1"/>
    <xf numFmtId="167" fontId="26" fillId="0" borderId="0" xfId="0" applyNumberFormat="1" applyFont="1" applyBorder="1" applyAlignment="1">
      <alignment vertical="center"/>
    </xf>
    <xf numFmtId="167" fontId="26" fillId="0" borderId="0" xfId="0" applyNumberFormat="1" applyFont="1" applyFill="1" applyBorder="1" applyAlignment="1"/>
    <xf numFmtId="167" fontId="26" fillId="0" borderId="0" xfId="1" applyNumberFormat="1" applyFont="1" applyBorder="1" applyAlignment="1"/>
    <xf numFmtId="167" fontId="26" fillId="0" borderId="0" xfId="0" applyNumberFormat="1" applyFont="1" applyFill="1" applyBorder="1" applyAlignment="1">
      <alignment vertical="center"/>
    </xf>
    <xf numFmtId="167" fontId="3" fillId="0" borderId="0" xfId="0" applyNumberFormat="1" applyFont="1" applyFill="1" applyAlignment="1"/>
    <xf numFmtId="167" fontId="15" fillId="0" borderId="0" xfId="5" applyNumberFormat="1" applyFont="1" applyFill="1" applyBorder="1" applyAlignment="1">
      <alignment horizontal="center" vertical="center"/>
    </xf>
    <xf numFmtId="167" fontId="15" fillId="0" borderId="0" xfId="0" applyNumberFormat="1" applyFont="1" applyAlignment="1"/>
    <xf numFmtId="167" fontId="3" fillId="0" borderId="0" xfId="0" applyNumberFormat="1" applyFont="1" applyAlignment="1"/>
    <xf numFmtId="0" fontId="3" fillId="0" borderId="0" xfId="0" applyFont="1" applyAlignment="1"/>
    <xf numFmtId="0" fontId="26" fillId="3" borderId="0" xfId="0" applyFont="1" applyFill="1" applyAlignment="1"/>
    <xf numFmtId="0" fontId="26" fillId="0" borderId="0" xfId="0" applyFont="1" applyFill="1"/>
    <xf numFmtId="165" fontId="28" fillId="0" borderId="0" xfId="0" applyNumberFormat="1" applyFont="1" applyFill="1" applyBorder="1" applyAlignment="1"/>
    <xf numFmtId="165" fontId="29" fillId="0" borderId="0" xfId="0" applyNumberFormat="1" applyFont="1" applyFill="1" applyBorder="1" applyAlignment="1"/>
    <xf numFmtId="165" fontId="31" fillId="0" borderId="0" xfId="0" applyNumberFormat="1" applyFont="1" applyFill="1" applyBorder="1" applyAlignment="1"/>
    <xf numFmtId="17" fontId="12" fillId="0" borderId="0" xfId="0" applyNumberFormat="1" applyFont="1" applyBorder="1"/>
    <xf numFmtId="167" fontId="19" fillId="0" borderId="0" xfId="0" applyNumberFormat="1" applyFont="1" applyBorder="1"/>
    <xf numFmtId="173" fontId="12" fillId="3" borderId="0" xfId="0" applyNumberFormat="1" applyFont="1" applyFill="1" applyBorder="1"/>
    <xf numFmtId="2" fontId="19" fillId="0" borderId="0" xfId="0" applyNumberFormat="1" applyFont="1" applyBorder="1"/>
    <xf numFmtId="168" fontId="12" fillId="0" borderId="0" xfId="0" applyNumberFormat="1" applyFont="1" applyBorder="1" applyAlignment="1">
      <alignment horizontal="right"/>
    </xf>
    <xf numFmtId="170" fontId="12" fillId="0" borderId="0" xfId="0" applyNumberFormat="1" applyFont="1" applyBorder="1" applyAlignment="1">
      <alignment horizontal="right"/>
    </xf>
    <xf numFmtId="2" fontId="12" fillId="3" borderId="0" xfId="0" applyNumberFormat="1" applyFont="1" applyFill="1" applyBorder="1"/>
    <xf numFmtId="171" fontId="16" fillId="0" borderId="0" xfId="0" applyNumberFormat="1" applyFont="1" applyFill="1" applyBorder="1" applyAlignment="1" applyProtection="1"/>
    <xf numFmtId="2" fontId="19" fillId="0" borderId="0" xfId="0" applyNumberFormat="1" applyFont="1" applyFill="1" applyBorder="1"/>
    <xf numFmtId="1" fontId="19" fillId="3" borderId="0" xfId="0" applyNumberFormat="1" applyFont="1" applyFill="1" applyBorder="1"/>
    <xf numFmtId="1" fontId="17" fillId="0" borderId="0" xfId="0" applyNumberFormat="1" applyFont="1" applyFill="1" applyBorder="1"/>
    <xf numFmtId="1" fontId="19" fillId="0" borderId="0" xfId="0" applyNumberFormat="1" applyFont="1" applyFill="1" applyBorder="1"/>
    <xf numFmtId="167" fontId="19" fillId="3" borderId="0" xfId="0" applyNumberFormat="1" applyFont="1" applyFill="1" applyBorder="1"/>
    <xf numFmtId="171" fontId="16" fillId="0" borderId="0" xfId="0" applyNumberFormat="1" applyFont="1" applyFill="1" applyBorder="1" applyAlignment="1" applyProtection="1">
      <alignment horizontal="right"/>
      <protection locked="0"/>
    </xf>
    <xf numFmtId="0" fontId="12" fillId="0" borderId="0" xfId="6" applyFont="1" applyBorder="1"/>
    <xf numFmtId="0" fontId="4" fillId="2" borderId="1" xfId="0" applyFont="1" applyFill="1" applyBorder="1" applyAlignment="1">
      <alignment vertical="top" wrapText="1"/>
    </xf>
    <xf numFmtId="0" fontId="4" fillId="0" borderId="0" xfId="0" applyFont="1"/>
    <xf numFmtId="0" fontId="4" fillId="0" borderId="0" xfId="0" applyFont="1" applyAlignment="1"/>
    <xf numFmtId="0" fontId="12" fillId="5" borderId="0" xfId="0" applyFont="1" applyFill="1" applyAlignment="1">
      <alignment horizontal="right"/>
    </xf>
    <xf numFmtId="164" fontId="12" fillId="5" borderId="0" xfId="0" applyNumberFormat="1" applyFont="1" applyFill="1"/>
    <xf numFmtId="15" fontId="12" fillId="5" borderId="0" xfId="0" applyNumberFormat="1" applyFont="1" applyFill="1"/>
    <xf numFmtId="0" fontId="12" fillId="6" borderId="0" xfId="0" applyFont="1" applyFill="1" applyAlignment="1">
      <alignment horizontal="right"/>
    </xf>
    <xf numFmtId="15" fontId="12" fillId="6" borderId="0" xfId="0" applyNumberFormat="1" applyFont="1" applyFill="1"/>
    <xf numFmtId="164" fontId="12" fillId="6" borderId="0" xfId="0" applyNumberFormat="1" applyFont="1" applyFill="1"/>
    <xf numFmtId="0" fontId="12" fillId="7" borderId="0" xfId="0" applyFont="1" applyFill="1" applyAlignment="1">
      <alignment horizontal="right"/>
    </xf>
    <xf numFmtId="15" fontId="12" fillId="7" borderId="0" xfId="0" applyNumberFormat="1" applyFont="1" applyFill="1"/>
    <xf numFmtId="0" fontId="12" fillId="8" borderId="0" xfId="0" applyFont="1" applyFill="1" applyAlignment="1">
      <alignment horizontal="right"/>
    </xf>
    <xf numFmtId="15" fontId="12" fillId="8" borderId="0" xfId="0" applyNumberFormat="1" applyFont="1" applyFill="1"/>
    <xf numFmtId="0" fontId="12" fillId="9" borderId="0" xfId="0" applyFont="1" applyFill="1" applyAlignment="1">
      <alignment horizontal="right"/>
    </xf>
    <xf numFmtId="15" fontId="12" fillId="9" borderId="0" xfId="0" applyNumberFormat="1" applyFont="1" applyFill="1"/>
    <xf numFmtId="164" fontId="12" fillId="9" borderId="0" xfId="0" applyNumberFormat="1" applyFont="1" applyFill="1"/>
    <xf numFmtId="0" fontId="26" fillId="6" borderId="0" xfId="0" applyFont="1" applyFill="1" applyAlignment="1">
      <alignment horizontal="right"/>
    </xf>
    <xf numFmtId="15" fontId="26" fillId="6" borderId="0" xfId="0" applyNumberFormat="1" applyFont="1" applyFill="1"/>
    <xf numFmtId="0" fontId="26" fillId="7" borderId="0" xfId="0" applyFont="1" applyFill="1" applyAlignment="1">
      <alignment horizontal="right"/>
    </xf>
    <xf numFmtId="15" fontId="26" fillId="7" borderId="0" xfId="0" applyNumberFormat="1" applyFont="1" applyFill="1"/>
    <xf numFmtId="15" fontId="26" fillId="9" borderId="0" xfId="0" applyNumberFormat="1" applyFont="1" applyFill="1"/>
    <xf numFmtId="175" fontId="12" fillId="0" borderId="0" xfId="0" applyNumberFormat="1" applyFont="1" applyAlignment="1"/>
    <xf numFmtId="167" fontId="19" fillId="0" borderId="0" xfId="0" applyNumberFormat="1" applyFont="1" applyFill="1" applyBorder="1"/>
    <xf numFmtId="0" fontId="12" fillId="0" borderId="0" xfId="0" applyFont="1" applyFill="1" applyBorder="1" applyAlignment="1">
      <alignment horizontal="center"/>
    </xf>
    <xf numFmtId="166" fontId="0" fillId="0" borderId="0" xfId="0" applyNumberFormat="1"/>
    <xf numFmtId="2" fontId="0" fillId="0" borderId="0" xfId="0" applyNumberFormat="1"/>
    <xf numFmtId="0" fontId="1" fillId="2" borderId="0" xfId="0" applyFont="1" applyFill="1" applyBorder="1" applyAlignment="1" applyProtection="1">
      <alignment horizontal="left" indent="1"/>
    </xf>
    <xf numFmtId="0" fontId="1" fillId="3" borderId="0" xfId="0" applyFont="1" applyFill="1"/>
    <xf numFmtId="0" fontId="1" fillId="0" borderId="0" xfId="0" applyFont="1" applyFill="1" applyAlignment="1">
      <alignment vertical="top"/>
    </xf>
    <xf numFmtId="167" fontId="12" fillId="0" borderId="0" xfId="0" applyNumberFormat="1" applyFont="1" applyFill="1" applyAlignment="1">
      <alignment vertical="top"/>
    </xf>
    <xf numFmtId="167" fontId="12" fillId="0" borderId="0" xfId="0" applyNumberFormat="1" applyFont="1" applyFill="1" applyAlignment="1">
      <alignment horizontal="right"/>
    </xf>
    <xf numFmtId="165" fontId="12" fillId="0" borderId="0" xfId="0" applyNumberFormat="1" applyFont="1" applyFill="1"/>
    <xf numFmtId="2" fontId="0" fillId="0" borderId="0" xfId="0" applyNumberFormat="1" applyAlignment="1"/>
    <xf numFmtId="2" fontId="0" fillId="0" borderId="0" xfId="0" applyNumberFormat="1" applyAlignment="1">
      <alignment horizontal="right"/>
    </xf>
    <xf numFmtId="1" fontId="19" fillId="3" borderId="0" xfId="7" applyNumberFormat="1" applyFont="1" applyFill="1" applyBorder="1" applyAlignment="1">
      <alignment horizontal="right"/>
    </xf>
    <xf numFmtId="1" fontId="18" fillId="0" borderId="0" xfId="0" applyNumberFormat="1" applyFont="1" applyBorder="1"/>
    <xf numFmtId="0" fontId="18" fillId="0" borderId="0" xfId="0" applyFont="1" applyBorder="1"/>
    <xf numFmtId="0" fontId="1" fillId="0" borderId="0" xfId="0" applyFont="1" applyBorder="1"/>
    <xf numFmtId="1" fontId="1" fillId="0" borderId="0" xfId="0" applyNumberFormat="1" applyFont="1" applyFill="1" applyBorder="1"/>
    <xf numFmtId="1" fontId="18" fillId="0" borderId="0" xfId="0" applyNumberFormat="1" applyFont="1" applyFill="1" applyBorder="1"/>
    <xf numFmtId="17" fontId="12" fillId="0" borderId="0" xfId="0" applyNumberFormat="1" applyFont="1" applyBorder="1" applyAlignment="1">
      <alignment horizontal="center"/>
    </xf>
    <xf numFmtId="176" fontId="12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/>
    <xf numFmtId="1" fontId="1" fillId="3" borderId="0" xfId="0" applyNumberFormat="1" applyFont="1" applyFill="1" applyBorder="1"/>
    <xf numFmtId="1" fontId="12" fillId="0" borderId="0" xfId="0" applyNumberFormat="1" applyFont="1" applyFill="1"/>
    <xf numFmtId="1" fontId="12" fillId="0" borderId="0" xfId="4" applyNumberFormat="1" applyFont="1" applyFill="1" applyBorder="1"/>
    <xf numFmtId="1" fontId="1" fillId="3" borderId="0" xfId="7" applyNumberFormat="1" applyFont="1" applyFill="1" applyBorder="1" applyAlignment="1">
      <alignment horizontal="right"/>
    </xf>
    <xf numFmtId="1" fontId="1" fillId="3" borderId="0" xfId="0" applyNumberFormat="1" applyFont="1" applyFill="1"/>
    <xf numFmtId="1" fontId="1" fillId="0" borderId="0" xfId="0" applyNumberFormat="1" applyFont="1" applyFill="1"/>
    <xf numFmtId="1" fontId="1" fillId="0" borderId="0" xfId="7" applyNumberFormat="1" applyFont="1" applyFill="1" applyBorder="1" applyAlignment="1">
      <alignment horizontal="right"/>
    </xf>
    <xf numFmtId="0" fontId="0" fillId="10" borderId="0" xfId="0" applyFill="1"/>
    <xf numFmtId="0" fontId="4" fillId="4" borderId="0" xfId="0" applyFont="1" applyFill="1" applyAlignment="1">
      <alignment vertical="top"/>
    </xf>
    <xf numFmtId="0" fontId="4" fillId="6" borderId="0" xfId="0" applyFont="1" applyFill="1" applyAlignment="1">
      <alignment vertical="top"/>
    </xf>
    <xf numFmtId="0" fontId="4" fillId="7" borderId="0" xfId="0" applyFont="1" applyFill="1" applyAlignment="1">
      <alignment vertical="top"/>
    </xf>
    <xf numFmtId="0" fontId="4" fillId="8" borderId="0" xfId="0" applyFont="1" applyFill="1" applyAlignment="1">
      <alignment vertical="top"/>
    </xf>
    <xf numFmtId="0" fontId="4" fillId="9" borderId="0" xfId="0" applyFont="1" applyFill="1" applyAlignment="1">
      <alignment vertical="top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12" fillId="4" borderId="0" xfId="0" applyFont="1" applyFill="1" applyAlignment="1">
      <alignment vertical="top" wrapText="1"/>
    </xf>
    <xf numFmtId="0" fontId="12" fillId="4" borderId="0" xfId="0" applyFont="1" applyFill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12" fillId="6" borderId="0" xfId="0" applyFont="1" applyFill="1" applyAlignment="1">
      <alignment vertical="top" wrapText="1"/>
    </xf>
    <xf numFmtId="0" fontId="12" fillId="6" borderId="0" xfId="0" applyFont="1" applyFill="1"/>
    <xf numFmtId="0" fontId="4" fillId="7" borderId="2" xfId="0" applyFont="1" applyFill="1" applyBorder="1"/>
    <xf numFmtId="0" fontId="4" fillId="7" borderId="3" xfId="0" applyFont="1" applyFill="1" applyBorder="1"/>
    <xf numFmtId="0" fontId="4" fillId="7" borderId="4" xfId="0" applyFont="1" applyFill="1" applyBorder="1"/>
    <xf numFmtId="0" fontId="12" fillId="7" borderId="0" xfId="0" applyFont="1" applyFill="1" applyAlignment="1">
      <alignment vertical="top" wrapText="1"/>
    </xf>
    <xf numFmtId="0" fontId="12" fillId="7" borderId="0" xfId="0" applyFont="1" applyFill="1"/>
    <xf numFmtId="0" fontId="4" fillId="8" borderId="2" xfId="0" applyFont="1" applyFill="1" applyBorder="1"/>
    <xf numFmtId="0" fontId="4" fillId="8" borderId="3" xfId="0" applyFont="1" applyFill="1" applyBorder="1" applyAlignment="1">
      <alignment vertical="top"/>
    </xf>
    <xf numFmtId="0" fontId="4" fillId="8" borderId="3" xfId="0" applyFont="1" applyFill="1" applyBorder="1"/>
    <xf numFmtId="0" fontId="4" fillId="8" borderId="4" xfId="0" applyFont="1" applyFill="1" applyBorder="1"/>
    <xf numFmtId="0" fontId="12" fillId="8" borderId="0" xfId="0" applyFont="1" applyFill="1" applyAlignment="1">
      <alignment vertical="top" wrapText="1"/>
    </xf>
    <xf numFmtId="0" fontId="12" fillId="8" borderId="0" xfId="0" applyFont="1" applyFill="1"/>
    <xf numFmtId="0" fontId="4" fillId="9" borderId="2" xfId="0" applyFont="1" applyFill="1" applyBorder="1"/>
    <xf numFmtId="0" fontId="4" fillId="9" borderId="3" xfId="0" applyFont="1" applyFill="1" applyBorder="1"/>
    <xf numFmtId="0" fontId="4" fillId="9" borderId="4" xfId="0" applyFont="1" applyFill="1" applyBorder="1"/>
    <xf numFmtId="0" fontId="12" fillId="9" borderId="0" xfId="0" applyFont="1" applyFill="1" applyAlignment="1">
      <alignment vertical="top" wrapText="1"/>
    </xf>
    <xf numFmtId="0" fontId="12" fillId="9" borderId="0" xfId="0" applyFont="1" applyFill="1"/>
    <xf numFmtId="0" fontId="26" fillId="6" borderId="0" xfId="0" applyFont="1" applyFill="1"/>
    <xf numFmtId="0" fontId="26" fillId="7" borderId="0" xfId="0" applyFont="1" applyFill="1"/>
    <xf numFmtId="0" fontId="26" fillId="9" borderId="0" xfId="0" applyFont="1" applyFill="1"/>
    <xf numFmtId="0" fontId="26" fillId="9" borderId="0" xfId="0" applyFont="1" applyFill="1" applyAlignment="1">
      <alignment horizontal="right"/>
    </xf>
    <xf numFmtId="15" fontId="26" fillId="9" borderId="0" xfId="0" applyNumberFormat="1" applyFont="1" applyFill="1"/>
    <xf numFmtId="17" fontId="12" fillId="0" borderId="0" xfId="0" applyNumberFormat="1" applyFont="1" applyAlignment="1">
      <alignment horizontal="center"/>
    </xf>
    <xf numFmtId="0" fontId="1" fillId="4" borderId="0" xfId="0" applyFont="1" applyFill="1"/>
    <xf numFmtId="167" fontId="34" fillId="0" borderId="0" xfId="0" applyNumberFormat="1" applyFont="1" applyBorder="1" applyAlignment="1">
      <alignment horizontal="right"/>
    </xf>
    <xf numFmtId="0" fontId="12" fillId="10" borderId="0" xfId="0" applyFont="1" applyFill="1"/>
    <xf numFmtId="167" fontId="19" fillId="10" borderId="0" xfId="0" applyNumberFormat="1" applyFont="1" applyFill="1" applyBorder="1"/>
    <xf numFmtId="0" fontId="12" fillId="10" borderId="0" xfId="0" applyFont="1" applyFill="1" applyBorder="1"/>
    <xf numFmtId="0" fontId="12" fillId="3" borderId="5" xfId="0" applyFont="1" applyFill="1" applyBorder="1"/>
    <xf numFmtId="0" fontId="12" fillId="3" borderId="6" xfId="0" applyFont="1" applyFill="1" applyBorder="1"/>
    <xf numFmtId="0" fontId="12" fillId="3" borderId="7" xfId="0" applyFont="1" applyFill="1" applyBorder="1"/>
    <xf numFmtId="0" fontId="12" fillId="3" borderId="8" xfId="0" applyFont="1" applyFill="1" applyBorder="1"/>
    <xf numFmtId="0" fontId="12" fillId="3" borderId="9" xfId="0" applyFont="1" applyFill="1" applyBorder="1"/>
    <xf numFmtId="0" fontId="12" fillId="3" borderId="10" xfId="0" applyFont="1" applyFill="1" applyBorder="1"/>
    <xf numFmtId="0" fontId="12" fillId="3" borderId="11" xfId="0" applyFont="1" applyFill="1" applyBorder="1"/>
    <xf numFmtId="0" fontId="12" fillId="3" borderId="12" xfId="0" applyFont="1" applyFill="1" applyBorder="1"/>
    <xf numFmtId="0" fontId="4" fillId="11" borderId="0" xfId="0" applyFont="1" applyFill="1" applyAlignment="1">
      <alignment vertical="top"/>
    </xf>
    <xf numFmtId="0" fontId="4" fillId="11" borderId="3" xfId="0" applyFont="1" applyFill="1" applyBorder="1"/>
    <xf numFmtId="0" fontId="12" fillId="11" borderId="0" xfId="0" applyFont="1" applyFill="1" applyAlignment="1">
      <alignment vertical="top" wrapText="1"/>
    </xf>
    <xf numFmtId="0" fontId="12" fillId="11" borderId="0" xfId="0" applyFont="1" applyFill="1"/>
    <xf numFmtId="0" fontId="12" fillId="11" borderId="0" xfId="0" applyFont="1" applyFill="1" applyAlignment="1">
      <alignment horizontal="right"/>
    </xf>
    <xf numFmtId="0" fontId="12" fillId="11" borderId="0" xfId="0" applyFont="1" applyFill="1" applyBorder="1"/>
    <xf numFmtId="167" fontId="19" fillId="11" borderId="0" xfId="0" applyNumberFormat="1" applyFont="1" applyFill="1" applyBorder="1"/>
    <xf numFmtId="167" fontId="12" fillId="11" borderId="0" xfId="4" applyNumberFormat="1" applyFont="1" applyFill="1" applyBorder="1"/>
    <xf numFmtId="0" fontId="12" fillId="11" borderId="0" xfId="4" applyFont="1" applyFill="1" applyBorder="1"/>
    <xf numFmtId="167" fontId="16" fillId="11" borderId="0" xfId="4" applyNumberFormat="1" applyFont="1" applyFill="1" applyBorder="1"/>
    <xf numFmtId="1" fontId="12" fillId="11" borderId="0" xfId="0" applyNumberFormat="1" applyFont="1" applyFill="1"/>
    <xf numFmtId="0" fontId="4" fillId="11" borderId="4" xfId="0" applyFont="1" applyFill="1" applyBorder="1"/>
    <xf numFmtId="167" fontId="12" fillId="11" borderId="0" xfId="4" applyNumberFormat="1" applyFont="1" applyFill="1" applyBorder="1" applyAlignment="1">
      <alignment horizontal="right" indent="1"/>
    </xf>
    <xf numFmtId="1" fontId="12" fillId="11" borderId="0" xfId="6" applyNumberFormat="1" applyFont="1" applyFill="1" applyBorder="1" applyAlignment="1">
      <alignment horizontal="right"/>
    </xf>
    <xf numFmtId="1" fontId="12" fillId="11" borderId="0" xfId="6" applyNumberFormat="1" applyFont="1" applyFill="1" applyBorder="1" applyAlignment="1">
      <alignment horizontal="right" vertical="center"/>
    </xf>
    <xf numFmtId="1" fontId="16" fillId="11" borderId="0" xfId="6" applyNumberFormat="1" applyFont="1" applyFill="1" applyBorder="1" applyAlignment="1">
      <alignment horizontal="right"/>
    </xf>
    <xf numFmtId="0" fontId="2" fillId="0" borderId="0" xfId="0" applyFont="1" applyFill="1" applyBorder="1"/>
    <xf numFmtId="0" fontId="35" fillId="0" borderId="0" xfId="0" applyFont="1" applyFill="1" applyBorder="1"/>
    <xf numFmtId="0" fontId="35" fillId="0" borderId="0" xfId="0" applyFont="1" applyFill="1" applyBorder="1" applyAlignment="1">
      <alignment horizontal="center" vertical="center"/>
    </xf>
    <xf numFmtId="0" fontId="36" fillId="0" borderId="0" xfId="0" applyFont="1" applyFill="1" applyBorder="1"/>
    <xf numFmtId="0" fontId="37" fillId="0" borderId="0" xfId="0" applyFont="1" applyFill="1" applyBorder="1"/>
    <xf numFmtId="0" fontId="36" fillId="0" borderId="0" xfId="0" applyFont="1" applyFill="1" applyBorder="1" applyAlignment="1">
      <alignment horizontal="center" vertical="center"/>
    </xf>
    <xf numFmtId="171" fontId="35" fillId="0" borderId="0" xfId="0" applyNumberFormat="1" applyFont="1" applyFill="1" applyBorder="1" applyAlignment="1">
      <alignment horizontal="center" vertical="center"/>
    </xf>
    <xf numFmtId="0" fontId="38" fillId="0" borderId="0" xfId="0" applyFont="1"/>
    <xf numFmtId="171" fontId="36" fillId="0" borderId="0" xfId="0" applyNumberFormat="1" applyFont="1" applyFill="1" applyBorder="1" applyAlignment="1">
      <alignment horizontal="center" vertical="center"/>
    </xf>
    <xf numFmtId="0" fontId="39" fillId="0" borderId="0" xfId="0" applyFont="1"/>
    <xf numFmtId="171" fontId="37" fillId="0" borderId="0" xfId="0" applyNumberFormat="1" applyFont="1" applyFill="1" applyBorder="1" applyAlignment="1">
      <alignment horizontal="center" vertical="center"/>
    </xf>
    <xf numFmtId="0" fontId="40" fillId="0" borderId="0" xfId="0" applyFont="1"/>
    <xf numFmtId="0" fontId="41" fillId="0" borderId="0" xfId="0" applyFont="1"/>
  </cellXfs>
  <cellStyles count="9">
    <cellStyle name="Comma" xfId="1" builtinId="3"/>
    <cellStyle name="Currency 2" xfId="2"/>
    <cellStyle name="Hyperlink" xfId="3" builtinId="8"/>
    <cellStyle name="Normal" xfId="0" builtinId="0"/>
    <cellStyle name="Normal 2" xfId="4"/>
    <cellStyle name="Normal 3" xfId="5"/>
    <cellStyle name="Normal 4" xfId="6"/>
    <cellStyle name="Normal 5" xfId="7"/>
    <cellStyle name="Percent 2" xfId="8"/>
  </cellStyles>
  <dxfs count="1">
    <dxf>
      <fill>
        <patternFill>
          <bgColor indexed="1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bankpng.gov.pg/images/stories/qeb_tables/2010/March_2010/QEB_Table_3.5.xls" TargetMode="External"/><Relationship Id="rId18" Type="http://schemas.openxmlformats.org/officeDocument/2006/relationships/hyperlink" Target="http://www.bankpng.gov.pg/images/stories/qeb_tables/2010/March_2010/QEB_Table_3.10.xls" TargetMode="External"/><Relationship Id="rId26" Type="http://schemas.openxmlformats.org/officeDocument/2006/relationships/hyperlink" Target="http://www.bankpng.gov.pg/images/stories/qeb_tables/2010/March_2010/QEB_Table_3.18.xls" TargetMode="External"/><Relationship Id="rId39" Type="http://schemas.openxmlformats.org/officeDocument/2006/relationships/hyperlink" Target="http://www.bankpng.gov.pg/images/stories/qeb_tables/2010/March_2010/QEB_Table_7.2.xls" TargetMode="External"/><Relationship Id="rId21" Type="http://schemas.openxmlformats.org/officeDocument/2006/relationships/hyperlink" Target="http://www.bankpng.gov.pg/images/stories/qeb_tables/2010/March_2010/QEB_Table_3.13.xls" TargetMode="External"/><Relationship Id="rId34" Type="http://schemas.openxmlformats.org/officeDocument/2006/relationships/hyperlink" Target="http://www.bankpng.gov.pg/images/stories/qeb_tables/2010/March_2010/QEB_Table_6.1.xls" TargetMode="External"/><Relationship Id="rId42" Type="http://schemas.openxmlformats.org/officeDocument/2006/relationships/hyperlink" Target="http://www.bankpng.gov.pg/images/stories/qeb_tables/2010/March_2010/QEB_Table_7.5.xls" TargetMode="External"/><Relationship Id="rId47" Type="http://schemas.openxmlformats.org/officeDocument/2006/relationships/hyperlink" Target="http://www.bankpng.gov.pg/images/stories/qeb_tables/2010/March_2010/QEB_Table_8.4.xls" TargetMode="External"/><Relationship Id="rId50" Type="http://schemas.openxmlformats.org/officeDocument/2006/relationships/hyperlink" Target="http://www.bankpng.gov.pg/images/stories/qeb_tables/2010/March_2010/QEB_Table_8.7.xls" TargetMode="External"/><Relationship Id="rId55" Type="http://schemas.openxmlformats.org/officeDocument/2006/relationships/hyperlink" Target="http://www.bankpng.gov.pg/images/stories/qeb_tables/2010/March_2010/QEB_Table_8.12.xls" TargetMode="External"/><Relationship Id="rId63" Type="http://schemas.openxmlformats.org/officeDocument/2006/relationships/hyperlink" Target="http://www.bankpng.gov.pg/images/stories/qeb_tables/2010/March_2010/QEB_Table_8.18.B.xls" TargetMode="External"/><Relationship Id="rId68" Type="http://schemas.openxmlformats.org/officeDocument/2006/relationships/hyperlink" Target="http://www.bankpng.gov.pg/images/stories/qeb_tables/2010/March_2010/QEB_Table_9.5.xls" TargetMode="External"/><Relationship Id="rId7" Type="http://schemas.openxmlformats.org/officeDocument/2006/relationships/hyperlink" Target="http://www.bankpng.gov.pg/images/stories/qeb_tables/2010/March_2010/QEB_Table_2.2.xls" TargetMode="External"/><Relationship Id="rId71" Type="http://schemas.openxmlformats.org/officeDocument/2006/relationships/hyperlink" Target="http://www.bankpng.gov.pg/images/stories/qeb_tables/2010/March_2010/QEB_Table_9.8.xls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://www.bankpng.gov.pg/images/stories/qeb_tables/2010/March_2010/QEB_Table_3.8.xls" TargetMode="External"/><Relationship Id="rId29" Type="http://schemas.openxmlformats.org/officeDocument/2006/relationships/hyperlink" Target="http://www.bankpng.gov.pg/images/stories/qeb_tables/2010/March_2010/QEB_Table_3.21.xls" TargetMode="External"/><Relationship Id="rId1" Type="http://schemas.openxmlformats.org/officeDocument/2006/relationships/hyperlink" Target="http://www.bankpng.gov.pg/images/stories/qeb_tables/2010/March_2010/QEB_Table_1.1.xls" TargetMode="External"/><Relationship Id="rId6" Type="http://schemas.openxmlformats.org/officeDocument/2006/relationships/hyperlink" Target="http://www.bankpng.gov.pg/images/stories/qeb_tables/2010/March_2010/QEB_Table_2.1.xls" TargetMode="External"/><Relationship Id="rId11" Type="http://schemas.openxmlformats.org/officeDocument/2006/relationships/hyperlink" Target="http://www.bankpng.gov.pg/images/stories/qeb_tables/2010/March_2010/QEB_Table_3.3.xls" TargetMode="External"/><Relationship Id="rId24" Type="http://schemas.openxmlformats.org/officeDocument/2006/relationships/hyperlink" Target="http://www.bankpng.gov.pg/images/stories/qeb_tables/2010/March_2010/QEB_Table_3.16.xls" TargetMode="External"/><Relationship Id="rId32" Type="http://schemas.openxmlformats.org/officeDocument/2006/relationships/hyperlink" Target="http://www.bankpng.gov.pg/images/stories/qeb_tables/2010/March_2010/QEB_Table_5.1.xls" TargetMode="External"/><Relationship Id="rId37" Type="http://schemas.openxmlformats.org/officeDocument/2006/relationships/hyperlink" Target="http://www.bankpng.gov.pg/images/stories/qeb_tables/2010/March_2010/QEB_Table_6.4.xls" TargetMode="External"/><Relationship Id="rId40" Type="http://schemas.openxmlformats.org/officeDocument/2006/relationships/hyperlink" Target="http://www.bankpng.gov.pg/images/stories/qeb_tables/2010/March_2010/QEB_Table_7.3.xls" TargetMode="External"/><Relationship Id="rId45" Type="http://schemas.openxmlformats.org/officeDocument/2006/relationships/hyperlink" Target="http://www.bankpng.gov.pg/images/stories/qeb_tables/2010/March_2010/QEB_Table_8.2.xls" TargetMode="External"/><Relationship Id="rId53" Type="http://schemas.openxmlformats.org/officeDocument/2006/relationships/hyperlink" Target="http://www.bankpng.gov.pg/images/stories/qeb_tables/2010/March_2010/QEB_Table_8.10.xls" TargetMode="External"/><Relationship Id="rId58" Type="http://schemas.openxmlformats.org/officeDocument/2006/relationships/hyperlink" Target="http://www.bankpng.gov.pg/images/stories/qeb_tables/2010/March_2010/QEB_Table_8.15.xls" TargetMode="External"/><Relationship Id="rId66" Type="http://schemas.openxmlformats.org/officeDocument/2006/relationships/hyperlink" Target="http://www.bankpng.gov.pg/images/stories/qeb_tables/2010/March_2010/QEB_Table_9.3.xls" TargetMode="External"/><Relationship Id="rId5" Type="http://schemas.openxmlformats.org/officeDocument/2006/relationships/hyperlink" Target="http://www.bankpng.gov.pg/images/stories/qeb_tables/2010/March_2010/QEB_Table_1.4.xls" TargetMode="External"/><Relationship Id="rId15" Type="http://schemas.openxmlformats.org/officeDocument/2006/relationships/hyperlink" Target="http://www.bankpng.gov.pg/images/stories/qeb_tables/2010/March_2010/QEB_Table_3.7.xls" TargetMode="External"/><Relationship Id="rId23" Type="http://schemas.openxmlformats.org/officeDocument/2006/relationships/hyperlink" Target="http://www.bankpng.gov.pg/images/stories/qeb_tables/2010/March_2010/QEB_Table_3.15.xls" TargetMode="External"/><Relationship Id="rId28" Type="http://schemas.openxmlformats.org/officeDocument/2006/relationships/hyperlink" Target="http://www.bankpng.gov.pg/images/stories/qeb_tables/2010/March_2010/QEB_Table_3.20.xls" TargetMode="External"/><Relationship Id="rId36" Type="http://schemas.openxmlformats.org/officeDocument/2006/relationships/hyperlink" Target="http://www.bankpng.gov.pg/images/stories/qeb_tables/2010/March_2010/QEB_Table_6.3.xls" TargetMode="External"/><Relationship Id="rId49" Type="http://schemas.openxmlformats.org/officeDocument/2006/relationships/hyperlink" Target="http://www.bankpng.gov.pg/images/stories/qeb_tables/2010/March_2010/QEB_Table_8.6.xls" TargetMode="External"/><Relationship Id="rId57" Type="http://schemas.openxmlformats.org/officeDocument/2006/relationships/hyperlink" Target="http://www.bankpng.gov.pg/images/stories/qeb_tables/2010/March_2010/QEB_Table_8.14.xls" TargetMode="External"/><Relationship Id="rId61" Type="http://schemas.openxmlformats.org/officeDocument/2006/relationships/hyperlink" Target="http://www.bankpng.gov.pg/images/stories/qeb_tables/2010/March_2010/QEB_Table_8.17.B.xls" TargetMode="External"/><Relationship Id="rId10" Type="http://schemas.openxmlformats.org/officeDocument/2006/relationships/hyperlink" Target="http://www.bankpng.gov.pg/images/stories/qeb_tables/2010/March_2010/QEB_Table_3.2.xls" TargetMode="External"/><Relationship Id="rId19" Type="http://schemas.openxmlformats.org/officeDocument/2006/relationships/hyperlink" Target="http://www.bankpng.gov.pg/images/stories/qeb_tables/2010/March_2010/QEB_Table_3.11.xls" TargetMode="External"/><Relationship Id="rId31" Type="http://schemas.openxmlformats.org/officeDocument/2006/relationships/hyperlink" Target="http://www.bankpng.gov.pg/images/stories/qeb_tables/2010/March_2010/QEB_Table_4.2.xls" TargetMode="External"/><Relationship Id="rId44" Type="http://schemas.openxmlformats.org/officeDocument/2006/relationships/hyperlink" Target="http://www.bankpng.gov.pg/images/stories/qeb_tables/2010/March_2010/QEB_Table_8.1.B.xls" TargetMode="External"/><Relationship Id="rId52" Type="http://schemas.openxmlformats.org/officeDocument/2006/relationships/hyperlink" Target="http://www.bankpng.gov.pg/images/stories/qeb_tables/2010/March_2010/QEB_Table_8.9.xls" TargetMode="External"/><Relationship Id="rId60" Type="http://schemas.openxmlformats.org/officeDocument/2006/relationships/hyperlink" Target="http://www.bankpng.gov.pg/images/stories/qeb_tables/2010/March_2010/QEB_Table_8.17.A.xls" TargetMode="External"/><Relationship Id="rId65" Type="http://schemas.openxmlformats.org/officeDocument/2006/relationships/hyperlink" Target="http://www.bankpng.gov.pg/images/stories/qeb_tables/2010/March_2010/QEB_Table_9.2.xls" TargetMode="External"/><Relationship Id="rId4" Type="http://schemas.openxmlformats.org/officeDocument/2006/relationships/hyperlink" Target="http://www.bankpng.gov.pg/images/stories/qeb_tables/2010/March_2010/qeb%20table%201.3.xls" TargetMode="External"/><Relationship Id="rId9" Type="http://schemas.openxmlformats.org/officeDocument/2006/relationships/hyperlink" Target="http://www.bankpng.gov.pg/images/stories/qeb_tables/2010/March_2010/QEB_Table_3.1.xls" TargetMode="External"/><Relationship Id="rId14" Type="http://schemas.openxmlformats.org/officeDocument/2006/relationships/hyperlink" Target="http://www.bankpng.gov.pg/images/stories/qeb_tables/2010/March_2010/QEB_Table_3.6.xls" TargetMode="External"/><Relationship Id="rId22" Type="http://schemas.openxmlformats.org/officeDocument/2006/relationships/hyperlink" Target="http://www.bankpng.gov.pg/images/stories/qeb_tables/2010/March_2010/QEB_Table_3.14.xls" TargetMode="External"/><Relationship Id="rId27" Type="http://schemas.openxmlformats.org/officeDocument/2006/relationships/hyperlink" Target="http://www.bankpng.gov.pg/images/stories/qeb_tables/2010/March_2010/QEB_Table_3.19.xls" TargetMode="External"/><Relationship Id="rId30" Type="http://schemas.openxmlformats.org/officeDocument/2006/relationships/hyperlink" Target="http://www.bankpng.gov.pg/images/stories/qeb_tables/2010/March_2010/QEB_Table_4.1.xls" TargetMode="External"/><Relationship Id="rId35" Type="http://schemas.openxmlformats.org/officeDocument/2006/relationships/hyperlink" Target="http://www.bankpng.gov.pg/images/stories/qeb_tables/2010/March_2010/QEB_Table_6.2.xls" TargetMode="External"/><Relationship Id="rId43" Type="http://schemas.openxmlformats.org/officeDocument/2006/relationships/hyperlink" Target="http://www.bankpng.gov.pg/images/stories/qeb_tables/2010/March_2010/QEB_Table_8.1.A.xls" TargetMode="External"/><Relationship Id="rId48" Type="http://schemas.openxmlformats.org/officeDocument/2006/relationships/hyperlink" Target="http://www.bankpng.gov.pg/images/stories/qeb_tables/2010/March_2010/QEB_Table_8.5.xls" TargetMode="External"/><Relationship Id="rId56" Type="http://schemas.openxmlformats.org/officeDocument/2006/relationships/hyperlink" Target="http://www.bankpng.gov.pg/images/stories/qeb_tables/2010/March_2010/QEB_Table_8.13.xls" TargetMode="External"/><Relationship Id="rId64" Type="http://schemas.openxmlformats.org/officeDocument/2006/relationships/hyperlink" Target="http://www.bankpng.gov.pg/images/stories/qeb_tables/2010/March_2010/QEB_Table_9.1.xls" TargetMode="External"/><Relationship Id="rId69" Type="http://schemas.openxmlformats.org/officeDocument/2006/relationships/hyperlink" Target="http://www.bankpng.gov.pg/images/stories/qeb_tables/2010/March_2010/QEB_Table_9.6.xls" TargetMode="External"/><Relationship Id="rId8" Type="http://schemas.openxmlformats.org/officeDocument/2006/relationships/hyperlink" Target="http://www.bankpng.gov.pg/images/stories/qeb_tables/2010/March_2010/QEB_Table_2.3.xls" TargetMode="External"/><Relationship Id="rId51" Type="http://schemas.openxmlformats.org/officeDocument/2006/relationships/hyperlink" Target="http://www.bankpng.gov.pg/images/stories/qeb_tables/2010/March_2010/QEB_Table_8.8.xls" TargetMode="External"/><Relationship Id="rId3" Type="http://schemas.openxmlformats.org/officeDocument/2006/relationships/hyperlink" Target="http://www.bankpng.gov.pg/images/stories/qeb_tables/2010/March_2010/qeb%20table%201.2.xls" TargetMode="External"/><Relationship Id="rId12" Type="http://schemas.openxmlformats.org/officeDocument/2006/relationships/hyperlink" Target="http://www.bankpng.gov.pg/images/stories/qeb_tables/2010/March_2010/QEB_Table_3.4.xls" TargetMode="External"/><Relationship Id="rId17" Type="http://schemas.openxmlformats.org/officeDocument/2006/relationships/hyperlink" Target="http://www.bankpng.gov.pg/images/stories/qeb_tables/2010/March_2010/QEB_Table_3.9.xls" TargetMode="External"/><Relationship Id="rId25" Type="http://schemas.openxmlformats.org/officeDocument/2006/relationships/hyperlink" Target="http://www.bankpng.gov.pg/images/stories/qeb_tables/2010/March_2010/QEB_Table_3.17.xls" TargetMode="External"/><Relationship Id="rId33" Type="http://schemas.openxmlformats.org/officeDocument/2006/relationships/hyperlink" Target="http://www.bankpng.gov.pg/images/stories/qeb_tables/2010/March_2010/QEB_Table_5.2.xls" TargetMode="External"/><Relationship Id="rId38" Type="http://schemas.openxmlformats.org/officeDocument/2006/relationships/hyperlink" Target="http://www.bankpng.gov.pg/images/stories/qeb_tables/2010/March_2010/QEB_Table_7.1.xls" TargetMode="External"/><Relationship Id="rId46" Type="http://schemas.openxmlformats.org/officeDocument/2006/relationships/hyperlink" Target="http://www.bankpng.gov.pg/images/stories/qeb_tables/2010/March_2010/QEB_Table_8.3.xls" TargetMode="External"/><Relationship Id="rId59" Type="http://schemas.openxmlformats.org/officeDocument/2006/relationships/hyperlink" Target="http://www.bankpng.gov.pg/images/stories/qeb_tables/2010/March_2010/QEB_Table_8.16.xls" TargetMode="External"/><Relationship Id="rId67" Type="http://schemas.openxmlformats.org/officeDocument/2006/relationships/hyperlink" Target="http://www.bankpng.gov.pg/images/stories/qeb_tables/2010/March_2010/Copy_of_QEB_Table_9.4.xls" TargetMode="External"/><Relationship Id="rId20" Type="http://schemas.openxmlformats.org/officeDocument/2006/relationships/hyperlink" Target="http://www.bankpng.gov.pg/images/stories/qeb_tables/2010/March_2010/QEB_Table_3.12.xls" TargetMode="External"/><Relationship Id="rId41" Type="http://schemas.openxmlformats.org/officeDocument/2006/relationships/hyperlink" Target="http://www.bankpng.gov.pg/images/stories/qeb_tables/2010/March_2010/QEB_Table_7.4.xls" TargetMode="External"/><Relationship Id="rId54" Type="http://schemas.openxmlformats.org/officeDocument/2006/relationships/hyperlink" Target="http://www.bankpng.gov.pg/images/stories/qeb_tables/2010/March_2010/QEB_Table_8.11.xls" TargetMode="External"/><Relationship Id="rId62" Type="http://schemas.openxmlformats.org/officeDocument/2006/relationships/hyperlink" Target="http://www.bankpng.gov.pg/images/stories/qeb_tables/2010/March_2010/QEB_Table_8.18.A.xls" TargetMode="External"/><Relationship Id="rId70" Type="http://schemas.openxmlformats.org/officeDocument/2006/relationships/hyperlink" Target="http://www.bankpng.gov.pg/images/stories/qeb_tables/2010/March_2010/QEB_Table_9.7.xl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2</xdr:row>
      <xdr:rowOff>0</xdr:rowOff>
    </xdr:from>
    <xdr:to>
      <xdr:col>2</xdr:col>
      <xdr:colOff>247650</xdr:colOff>
      <xdr:row>2</xdr:row>
      <xdr:rowOff>161925</xdr:rowOff>
    </xdr:to>
    <xdr:pic>
      <xdr:nvPicPr>
        <xdr:cNvPr id="10241" name="Picture 1" descr="xls_small">
          <a:hlinkClick xmlns:r="http://schemas.openxmlformats.org/officeDocument/2006/relationships" r:id="rId1" tooltip="Monetary and Credit Aggregates: Movement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36195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3</xdr:row>
      <xdr:rowOff>0</xdr:rowOff>
    </xdr:from>
    <xdr:to>
      <xdr:col>2</xdr:col>
      <xdr:colOff>247650</xdr:colOff>
      <xdr:row>3</xdr:row>
      <xdr:rowOff>161925</xdr:rowOff>
    </xdr:to>
    <xdr:pic>
      <xdr:nvPicPr>
        <xdr:cNvPr id="10242" name="Picture 2" descr="xls_small">
          <a:hlinkClick xmlns:r="http://schemas.openxmlformats.org/officeDocument/2006/relationships" r:id="rId3" tooltip="Depository Corporations Survey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5429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4</xdr:row>
      <xdr:rowOff>0</xdr:rowOff>
    </xdr:from>
    <xdr:to>
      <xdr:col>2</xdr:col>
      <xdr:colOff>247650</xdr:colOff>
      <xdr:row>4</xdr:row>
      <xdr:rowOff>161925</xdr:rowOff>
    </xdr:to>
    <xdr:pic>
      <xdr:nvPicPr>
        <xdr:cNvPr id="10243" name="Picture 3" descr="xls_small">
          <a:hlinkClick xmlns:r="http://schemas.openxmlformats.org/officeDocument/2006/relationships" r:id="rId4" tooltip="Volume of Money: Determinan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7239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5</xdr:row>
      <xdr:rowOff>0</xdr:rowOff>
    </xdr:from>
    <xdr:to>
      <xdr:col>2</xdr:col>
      <xdr:colOff>247650</xdr:colOff>
      <xdr:row>5</xdr:row>
      <xdr:rowOff>161925</xdr:rowOff>
    </xdr:to>
    <xdr:pic>
      <xdr:nvPicPr>
        <xdr:cNvPr id="10244" name="Picture 4" descr="xls_small">
          <a:hlinkClick xmlns:r="http://schemas.openxmlformats.org/officeDocument/2006/relationships" r:id="rId5" tooltip="Volume of Money: Component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90487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8</xdr:row>
      <xdr:rowOff>0</xdr:rowOff>
    </xdr:from>
    <xdr:to>
      <xdr:col>2</xdr:col>
      <xdr:colOff>247650</xdr:colOff>
      <xdr:row>8</xdr:row>
      <xdr:rowOff>161925</xdr:rowOff>
    </xdr:to>
    <xdr:pic>
      <xdr:nvPicPr>
        <xdr:cNvPr id="10245" name="Picture 5" descr="xls_small">
          <a:hlinkClick xmlns:r="http://schemas.openxmlformats.org/officeDocument/2006/relationships" r:id="rId6" tooltip="Central Bank Survey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4478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9</xdr:row>
      <xdr:rowOff>0</xdr:rowOff>
    </xdr:from>
    <xdr:to>
      <xdr:col>2</xdr:col>
      <xdr:colOff>247650</xdr:colOff>
      <xdr:row>9</xdr:row>
      <xdr:rowOff>161925</xdr:rowOff>
    </xdr:to>
    <xdr:pic>
      <xdr:nvPicPr>
        <xdr:cNvPr id="10246" name="Picture 6" descr="xls_small">
          <a:hlinkClick xmlns:r="http://schemas.openxmlformats.org/officeDocument/2006/relationships" r:id="rId7" tooltip="Liabiliti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62877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10</xdr:row>
      <xdr:rowOff>0</xdr:rowOff>
    </xdr:from>
    <xdr:to>
      <xdr:col>2</xdr:col>
      <xdr:colOff>247650</xdr:colOff>
      <xdr:row>10</xdr:row>
      <xdr:rowOff>161925</xdr:rowOff>
    </xdr:to>
    <xdr:pic>
      <xdr:nvPicPr>
        <xdr:cNvPr id="10247" name="Picture 7" descr="xls_small">
          <a:hlinkClick xmlns:r="http://schemas.openxmlformats.org/officeDocument/2006/relationships" r:id="rId8" tooltip="Asse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80975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13</xdr:row>
      <xdr:rowOff>0</xdr:rowOff>
    </xdr:from>
    <xdr:to>
      <xdr:col>2</xdr:col>
      <xdr:colOff>247650</xdr:colOff>
      <xdr:row>13</xdr:row>
      <xdr:rowOff>161925</xdr:rowOff>
    </xdr:to>
    <xdr:pic>
      <xdr:nvPicPr>
        <xdr:cNvPr id="10248" name="Picture 8" descr="xls_small">
          <a:hlinkClick xmlns:r="http://schemas.openxmlformats.org/officeDocument/2006/relationships" r:id="rId9" tooltip="Other Depository Corporations Survey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235267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14</xdr:row>
      <xdr:rowOff>0</xdr:rowOff>
    </xdr:from>
    <xdr:to>
      <xdr:col>2</xdr:col>
      <xdr:colOff>247650</xdr:colOff>
      <xdr:row>14</xdr:row>
      <xdr:rowOff>161925</xdr:rowOff>
    </xdr:to>
    <xdr:pic>
      <xdr:nvPicPr>
        <xdr:cNvPr id="10249" name="Picture 9" descr="xls_small">
          <a:hlinkClick xmlns:r="http://schemas.openxmlformats.org/officeDocument/2006/relationships" r:id="rId10" tooltip="Liabilitie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253365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15</xdr:row>
      <xdr:rowOff>0</xdr:rowOff>
    </xdr:from>
    <xdr:to>
      <xdr:col>2</xdr:col>
      <xdr:colOff>247650</xdr:colOff>
      <xdr:row>15</xdr:row>
      <xdr:rowOff>161925</xdr:rowOff>
    </xdr:to>
    <xdr:pic>
      <xdr:nvPicPr>
        <xdr:cNvPr id="10250" name="Picture 10" descr="xls_small">
          <a:hlinkClick xmlns:r="http://schemas.openxmlformats.org/officeDocument/2006/relationships" r:id="rId11" tooltip="Asse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27146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16</xdr:row>
      <xdr:rowOff>0</xdr:rowOff>
    </xdr:from>
    <xdr:to>
      <xdr:col>2</xdr:col>
      <xdr:colOff>247650</xdr:colOff>
      <xdr:row>16</xdr:row>
      <xdr:rowOff>161925</xdr:rowOff>
    </xdr:to>
    <xdr:pic>
      <xdr:nvPicPr>
        <xdr:cNvPr id="10251" name="Picture 11" descr="xls_small">
          <a:hlinkClick xmlns:r="http://schemas.openxmlformats.org/officeDocument/2006/relationships" r:id="rId12" tooltip="Liquid Asset Holding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28956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17</xdr:row>
      <xdr:rowOff>0</xdr:rowOff>
    </xdr:from>
    <xdr:to>
      <xdr:col>2</xdr:col>
      <xdr:colOff>247650</xdr:colOff>
      <xdr:row>17</xdr:row>
      <xdr:rowOff>161925</xdr:rowOff>
    </xdr:to>
    <xdr:pic>
      <xdr:nvPicPr>
        <xdr:cNvPr id="10252" name="Picture 12" descr="xls_small">
          <a:hlinkClick xmlns:r="http://schemas.openxmlformats.org/officeDocument/2006/relationships" r:id="rId13" tooltip="Deposits Classified by Secto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307657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20</xdr:row>
      <xdr:rowOff>0</xdr:rowOff>
    </xdr:from>
    <xdr:to>
      <xdr:col>2</xdr:col>
      <xdr:colOff>247650</xdr:colOff>
      <xdr:row>20</xdr:row>
      <xdr:rowOff>161925</xdr:rowOff>
    </xdr:to>
    <xdr:pic>
      <xdr:nvPicPr>
        <xdr:cNvPr id="10253" name="Picture 13" descr="xls_small">
          <a:hlinkClick xmlns:r="http://schemas.openxmlformats.org/officeDocument/2006/relationships" r:id="rId14" tooltip="Liabilitie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36195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21</xdr:row>
      <xdr:rowOff>0</xdr:rowOff>
    </xdr:from>
    <xdr:to>
      <xdr:col>2</xdr:col>
      <xdr:colOff>247650</xdr:colOff>
      <xdr:row>21</xdr:row>
      <xdr:rowOff>161925</xdr:rowOff>
    </xdr:to>
    <xdr:pic>
      <xdr:nvPicPr>
        <xdr:cNvPr id="10254" name="Picture 14" descr="xls_small">
          <a:hlinkClick xmlns:r="http://schemas.openxmlformats.org/officeDocument/2006/relationships" r:id="rId15" tooltip="Asse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380047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22</xdr:row>
      <xdr:rowOff>0</xdr:rowOff>
    </xdr:from>
    <xdr:to>
      <xdr:col>2</xdr:col>
      <xdr:colOff>247650</xdr:colOff>
      <xdr:row>22</xdr:row>
      <xdr:rowOff>161925</xdr:rowOff>
    </xdr:to>
    <xdr:pic>
      <xdr:nvPicPr>
        <xdr:cNvPr id="10255" name="Picture 15" descr="xls_small">
          <a:hlinkClick xmlns:r="http://schemas.openxmlformats.org/officeDocument/2006/relationships" r:id="rId16" tooltip="Deposits Classified by Depositor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398145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23</xdr:row>
      <xdr:rowOff>0</xdr:rowOff>
    </xdr:from>
    <xdr:to>
      <xdr:col>2</xdr:col>
      <xdr:colOff>247650</xdr:colOff>
      <xdr:row>23</xdr:row>
      <xdr:rowOff>161925</xdr:rowOff>
    </xdr:to>
    <xdr:pic>
      <xdr:nvPicPr>
        <xdr:cNvPr id="10256" name="Picture 16" descr="xls_small">
          <a:hlinkClick xmlns:r="http://schemas.openxmlformats.org/officeDocument/2006/relationships" r:id="rId17" tooltip="Deposits Classified by Industry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41624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24</xdr:row>
      <xdr:rowOff>0</xdr:rowOff>
    </xdr:from>
    <xdr:to>
      <xdr:col>2</xdr:col>
      <xdr:colOff>247650</xdr:colOff>
      <xdr:row>24</xdr:row>
      <xdr:rowOff>161925</xdr:rowOff>
    </xdr:to>
    <xdr:pic>
      <xdr:nvPicPr>
        <xdr:cNvPr id="10257" name="Picture 17" descr="xls_small">
          <a:hlinkClick xmlns:r="http://schemas.openxmlformats.org/officeDocument/2006/relationships" r:id="rId18" tooltip="Advances Outstanding Classified by Borrower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43434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25</xdr:row>
      <xdr:rowOff>0</xdr:rowOff>
    </xdr:from>
    <xdr:to>
      <xdr:col>2</xdr:col>
      <xdr:colOff>247650</xdr:colOff>
      <xdr:row>25</xdr:row>
      <xdr:rowOff>276225</xdr:rowOff>
    </xdr:to>
    <xdr:pic>
      <xdr:nvPicPr>
        <xdr:cNvPr id="10258" name="Picture 18" descr="xls_small">
          <a:hlinkClick xmlns:r="http://schemas.openxmlformats.org/officeDocument/2006/relationships" r:id="rId19" tooltip="Selected Deposits and Advances Classified by Interest Rat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4524375"/>
          <a:ext cx="1524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26</xdr:row>
      <xdr:rowOff>0</xdr:rowOff>
    </xdr:from>
    <xdr:to>
      <xdr:col>2</xdr:col>
      <xdr:colOff>247650</xdr:colOff>
      <xdr:row>26</xdr:row>
      <xdr:rowOff>161925</xdr:rowOff>
    </xdr:to>
    <xdr:pic>
      <xdr:nvPicPr>
        <xdr:cNvPr id="10259" name="Picture 19" descr="xls_small">
          <a:hlinkClick xmlns:r="http://schemas.openxmlformats.org/officeDocument/2006/relationships" r:id="rId20" tooltip="Movements in Lending Commitment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48482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27</xdr:row>
      <xdr:rowOff>0</xdr:rowOff>
    </xdr:from>
    <xdr:to>
      <xdr:col>2</xdr:col>
      <xdr:colOff>247650</xdr:colOff>
      <xdr:row>27</xdr:row>
      <xdr:rowOff>161925</xdr:rowOff>
    </xdr:to>
    <xdr:pic>
      <xdr:nvPicPr>
        <xdr:cNvPr id="10260" name="Picture 20" descr="xls_small">
          <a:hlinkClick xmlns:r="http://schemas.openxmlformats.org/officeDocument/2006/relationships" r:id="rId21" tooltip="Liquid Assets Holding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50292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30</xdr:row>
      <xdr:rowOff>0</xdr:rowOff>
    </xdr:from>
    <xdr:to>
      <xdr:col>2</xdr:col>
      <xdr:colOff>247650</xdr:colOff>
      <xdr:row>30</xdr:row>
      <xdr:rowOff>161925</xdr:rowOff>
    </xdr:to>
    <xdr:pic>
      <xdr:nvPicPr>
        <xdr:cNvPr id="10261" name="Picture 21" descr="xls_small">
          <a:hlinkClick xmlns:r="http://schemas.openxmlformats.org/officeDocument/2006/relationships" r:id="rId22" tooltip="Liabilitie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55721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31</xdr:row>
      <xdr:rowOff>0</xdr:rowOff>
    </xdr:from>
    <xdr:to>
      <xdr:col>2</xdr:col>
      <xdr:colOff>247650</xdr:colOff>
      <xdr:row>31</xdr:row>
      <xdr:rowOff>161925</xdr:rowOff>
    </xdr:to>
    <xdr:pic>
      <xdr:nvPicPr>
        <xdr:cNvPr id="10262" name="Picture 22" descr="xls_small">
          <a:hlinkClick xmlns:r="http://schemas.openxmlformats.org/officeDocument/2006/relationships" r:id="rId23" tooltip="Asse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57531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34</xdr:row>
      <xdr:rowOff>0</xdr:rowOff>
    </xdr:from>
    <xdr:to>
      <xdr:col>2</xdr:col>
      <xdr:colOff>247650</xdr:colOff>
      <xdr:row>34</xdr:row>
      <xdr:rowOff>161925</xdr:rowOff>
    </xdr:to>
    <xdr:pic>
      <xdr:nvPicPr>
        <xdr:cNvPr id="10263" name="Picture 23" descr="xls_small">
          <a:hlinkClick xmlns:r="http://schemas.openxmlformats.org/officeDocument/2006/relationships" r:id="rId24" tooltip="Liabiliti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62960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35</xdr:row>
      <xdr:rowOff>0</xdr:rowOff>
    </xdr:from>
    <xdr:to>
      <xdr:col>2</xdr:col>
      <xdr:colOff>247650</xdr:colOff>
      <xdr:row>35</xdr:row>
      <xdr:rowOff>161925</xdr:rowOff>
    </xdr:to>
    <xdr:pic>
      <xdr:nvPicPr>
        <xdr:cNvPr id="10264" name="Picture 24" descr="xls_small">
          <a:hlinkClick xmlns:r="http://schemas.openxmlformats.org/officeDocument/2006/relationships" r:id="rId25" tooltip="Asse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64770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38</xdr:row>
      <xdr:rowOff>0</xdr:rowOff>
    </xdr:from>
    <xdr:to>
      <xdr:col>2</xdr:col>
      <xdr:colOff>247650</xdr:colOff>
      <xdr:row>38</xdr:row>
      <xdr:rowOff>161925</xdr:rowOff>
    </xdr:to>
    <xdr:pic>
      <xdr:nvPicPr>
        <xdr:cNvPr id="10265" name="Picture 25" descr="xls_small">
          <a:hlinkClick xmlns:r="http://schemas.openxmlformats.org/officeDocument/2006/relationships" r:id="rId26" tooltip="Liabilitie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70199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39</xdr:row>
      <xdr:rowOff>0</xdr:rowOff>
    </xdr:from>
    <xdr:to>
      <xdr:col>2</xdr:col>
      <xdr:colOff>247650</xdr:colOff>
      <xdr:row>39</xdr:row>
      <xdr:rowOff>161925</xdr:rowOff>
    </xdr:to>
    <xdr:pic>
      <xdr:nvPicPr>
        <xdr:cNvPr id="10266" name="Picture 26" descr="xls_small">
          <a:hlinkClick xmlns:r="http://schemas.openxmlformats.org/officeDocument/2006/relationships" r:id="rId27" tooltip="Asset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72009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42</xdr:row>
      <xdr:rowOff>0</xdr:rowOff>
    </xdr:from>
    <xdr:to>
      <xdr:col>2</xdr:col>
      <xdr:colOff>247650</xdr:colOff>
      <xdr:row>42</xdr:row>
      <xdr:rowOff>161925</xdr:rowOff>
    </xdr:to>
    <xdr:pic>
      <xdr:nvPicPr>
        <xdr:cNvPr id="10267" name="Picture 27" descr="xls_small">
          <a:hlinkClick xmlns:r="http://schemas.openxmlformats.org/officeDocument/2006/relationships" r:id="rId28" tooltip="Liabiliti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77438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43</xdr:row>
      <xdr:rowOff>0</xdr:rowOff>
    </xdr:from>
    <xdr:to>
      <xdr:col>2</xdr:col>
      <xdr:colOff>247650</xdr:colOff>
      <xdr:row>43</xdr:row>
      <xdr:rowOff>161925</xdr:rowOff>
    </xdr:to>
    <xdr:pic>
      <xdr:nvPicPr>
        <xdr:cNvPr id="10268" name="Picture 28" descr="xls_small">
          <a:hlinkClick xmlns:r="http://schemas.openxmlformats.org/officeDocument/2006/relationships" r:id="rId29" tooltip="Asse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79248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47</xdr:row>
      <xdr:rowOff>0</xdr:rowOff>
    </xdr:from>
    <xdr:to>
      <xdr:col>2</xdr:col>
      <xdr:colOff>247650</xdr:colOff>
      <xdr:row>47</xdr:row>
      <xdr:rowOff>161925</xdr:rowOff>
    </xdr:to>
    <xdr:pic>
      <xdr:nvPicPr>
        <xdr:cNvPr id="10269" name="Picture 29" descr="xls_small">
          <a:hlinkClick xmlns:r="http://schemas.openxmlformats.org/officeDocument/2006/relationships" r:id="rId30" tooltip="Liabilitie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86487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48</xdr:row>
      <xdr:rowOff>0</xdr:rowOff>
    </xdr:from>
    <xdr:to>
      <xdr:col>2</xdr:col>
      <xdr:colOff>247650</xdr:colOff>
      <xdr:row>48</xdr:row>
      <xdr:rowOff>161925</xdr:rowOff>
    </xdr:to>
    <xdr:pic>
      <xdr:nvPicPr>
        <xdr:cNvPr id="10270" name="Picture 30" descr="xls_small">
          <a:hlinkClick xmlns:r="http://schemas.openxmlformats.org/officeDocument/2006/relationships" r:id="rId31" tooltip="Asse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882967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51</xdr:row>
      <xdr:rowOff>0</xdr:rowOff>
    </xdr:from>
    <xdr:to>
      <xdr:col>2</xdr:col>
      <xdr:colOff>247650</xdr:colOff>
      <xdr:row>51</xdr:row>
      <xdr:rowOff>161925</xdr:rowOff>
    </xdr:to>
    <xdr:pic>
      <xdr:nvPicPr>
        <xdr:cNvPr id="10271" name="Picture 31" descr="xls_small">
          <a:hlinkClick xmlns:r="http://schemas.openxmlformats.org/officeDocument/2006/relationships" r:id="rId32" tooltip="Deposi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951547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52</xdr:row>
      <xdr:rowOff>0</xdr:rowOff>
    </xdr:from>
    <xdr:to>
      <xdr:col>2</xdr:col>
      <xdr:colOff>247650</xdr:colOff>
      <xdr:row>52</xdr:row>
      <xdr:rowOff>161925</xdr:rowOff>
    </xdr:to>
    <xdr:pic>
      <xdr:nvPicPr>
        <xdr:cNvPr id="10272" name="Picture 32" descr="xls_small">
          <a:hlinkClick xmlns:r="http://schemas.openxmlformats.org/officeDocument/2006/relationships" r:id="rId33" tooltip="Investment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969645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55</xdr:row>
      <xdr:rowOff>0</xdr:rowOff>
    </xdr:from>
    <xdr:to>
      <xdr:col>2</xdr:col>
      <xdr:colOff>247650</xdr:colOff>
      <xdr:row>55</xdr:row>
      <xdr:rowOff>161925</xdr:rowOff>
    </xdr:to>
    <xdr:pic>
      <xdr:nvPicPr>
        <xdr:cNvPr id="10273" name="Picture 33" descr="xls_small">
          <a:hlinkClick xmlns:r="http://schemas.openxmlformats.org/officeDocument/2006/relationships" r:id="rId34" tooltip="Commercial Bank Interest Rates 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023937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56</xdr:row>
      <xdr:rowOff>0</xdr:rowOff>
    </xdr:from>
    <xdr:to>
      <xdr:col>2</xdr:col>
      <xdr:colOff>247650</xdr:colOff>
      <xdr:row>56</xdr:row>
      <xdr:rowOff>276225</xdr:rowOff>
    </xdr:to>
    <xdr:pic>
      <xdr:nvPicPr>
        <xdr:cNvPr id="10274" name="Picture 34" descr="xls_small">
          <a:hlinkClick xmlns:r="http://schemas.openxmlformats.org/officeDocument/2006/relationships" r:id="rId35" tooltip="ODCs Average Interest Rates (excl. commercial banks)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0420350"/>
          <a:ext cx="1524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57</xdr:row>
      <xdr:rowOff>0</xdr:rowOff>
    </xdr:from>
    <xdr:to>
      <xdr:col>2</xdr:col>
      <xdr:colOff>247650</xdr:colOff>
      <xdr:row>57</xdr:row>
      <xdr:rowOff>161925</xdr:rowOff>
    </xdr:to>
    <xdr:pic>
      <xdr:nvPicPr>
        <xdr:cNvPr id="10275" name="Picture 35" descr="xls_small">
          <a:hlinkClick xmlns:r="http://schemas.openxmlformats.org/officeDocument/2006/relationships" r:id="rId36" tooltip="Other Domestic Interest Rate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07442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58</xdr:row>
      <xdr:rowOff>0</xdr:rowOff>
    </xdr:from>
    <xdr:to>
      <xdr:col>2</xdr:col>
      <xdr:colOff>247650</xdr:colOff>
      <xdr:row>58</xdr:row>
      <xdr:rowOff>161925</xdr:rowOff>
    </xdr:to>
    <xdr:pic>
      <xdr:nvPicPr>
        <xdr:cNvPr id="10276" name="Picture 36" descr="xls_small">
          <a:hlinkClick xmlns:r="http://schemas.openxmlformats.org/officeDocument/2006/relationships" r:id="rId37" tooltip="Overseas Interest Ra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092517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61</xdr:row>
      <xdr:rowOff>0</xdr:rowOff>
    </xdr:from>
    <xdr:to>
      <xdr:col>2</xdr:col>
      <xdr:colOff>247650</xdr:colOff>
      <xdr:row>61</xdr:row>
      <xdr:rowOff>161925</xdr:rowOff>
    </xdr:to>
    <xdr:pic>
      <xdr:nvPicPr>
        <xdr:cNvPr id="10277" name="Picture 37" descr="xls_small">
          <a:hlinkClick xmlns:r="http://schemas.openxmlformats.org/officeDocument/2006/relationships" r:id="rId38" tooltip="Fiscal Operations of the Government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14681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62</xdr:row>
      <xdr:rowOff>0</xdr:rowOff>
    </xdr:from>
    <xdr:to>
      <xdr:col>2</xdr:col>
      <xdr:colOff>247650</xdr:colOff>
      <xdr:row>62</xdr:row>
      <xdr:rowOff>276225</xdr:rowOff>
    </xdr:to>
    <xdr:pic>
      <xdr:nvPicPr>
        <xdr:cNvPr id="10278" name="Picture 38" descr="xls_small">
          <a:hlinkClick xmlns:r="http://schemas.openxmlformats.org/officeDocument/2006/relationships" r:id="rId39" tooltip="Mineral Resource Stabilisation Fund: Analysis of Movement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1649075"/>
          <a:ext cx="1524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63</xdr:row>
      <xdr:rowOff>0</xdr:rowOff>
    </xdr:from>
    <xdr:to>
      <xdr:col>2</xdr:col>
      <xdr:colOff>247650</xdr:colOff>
      <xdr:row>63</xdr:row>
      <xdr:rowOff>161925</xdr:rowOff>
    </xdr:to>
    <xdr:pic>
      <xdr:nvPicPr>
        <xdr:cNvPr id="10279" name="Picture 39" descr="xls_small">
          <a:hlinkClick xmlns:r="http://schemas.openxmlformats.org/officeDocument/2006/relationships" r:id="rId40" tooltip="Public Debt Outstanding: Classified by Sourc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19729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64</xdr:row>
      <xdr:rowOff>0</xdr:rowOff>
    </xdr:from>
    <xdr:to>
      <xdr:col>2</xdr:col>
      <xdr:colOff>247650</xdr:colOff>
      <xdr:row>64</xdr:row>
      <xdr:rowOff>276225</xdr:rowOff>
    </xdr:to>
    <xdr:pic>
      <xdr:nvPicPr>
        <xdr:cNvPr id="10280" name="Picture 40" descr="xls_small">
          <a:hlinkClick xmlns:r="http://schemas.openxmlformats.org/officeDocument/2006/relationships" r:id="rId41" tooltip="Domestic Debt Outstanding: Classified by Holder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2153900"/>
          <a:ext cx="1524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65</xdr:row>
      <xdr:rowOff>0</xdr:rowOff>
    </xdr:from>
    <xdr:to>
      <xdr:col>2</xdr:col>
      <xdr:colOff>247650</xdr:colOff>
      <xdr:row>65</xdr:row>
      <xdr:rowOff>276225</xdr:rowOff>
    </xdr:to>
    <xdr:pic>
      <xdr:nvPicPr>
        <xdr:cNvPr id="10281" name="Picture 41" descr="xls_small">
          <a:hlinkClick xmlns:r="http://schemas.openxmlformats.org/officeDocument/2006/relationships" r:id="rId42" tooltip="Overseas Public Debt Outstanding: Analysis of Movement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2477750"/>
          <a:ext cx="1524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68</xdr:row>
      <xdr:rowOff>0</xdr:rowOff>
    </xdr:from>
    <xdr:to>
      <xdr:col>2</xdr:col>
      <xdr:colOff>247650</xdr:colOff>
      <xdr:row>68</xdr:row>
      <xdr:rowOff>161925</xdr:rowOff>
    </xdr:to>
    <xdr:pic>
      <xdr:nvPicPr>
        <xdr:cNvPr id="10282" name="Picture 42" descr="xls_small">
          <a:hlinkClick xmlns:r="http://schemas.openxmlformats.org/officeDocument/2006/relationships" r:id="rId43" tooltip="Balance of Payment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316355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69</xdr:row>
      <xdr:rowOff>0</xdr:rowOff>
    </xdr:from>
    <xdr:to>
      <xdr:col>2</xdr:col>
      <xdr:colOff>247650</xdr:colOff>
      <xdr:row>69</xdr:row>
      <xdr:rowOff>161925</xdr:rowOff>
    </xdr:to>
    <xdr:pic>
      <xdr:nvPicPr>
        <xdr:cNvPr id="10283" name="Picture 43" descr="xls_small">
          <a:hlinkClick xmlns:r="http://schemas.openxmlformats.org/officeDocument/2006/relationships" r:id="rId44" tooltip="Balance of Paymen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33445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70</xdr:row>
      <xdr:rowOff>0</xdr:rowOff>
    </xdr:from>
    <xdr:to>
      <xdr:col>2</xdr:col>
      <xdr:colOff>247650</xdr:colOff>
      <xdr:row>70</xdr:row>
      <xdr:rowOff>161925</xdr:rowOff>
    </xdr:to>
    <xdr:pic>
      <xdr:nvPicPr>
        <xdr:cNvPr id="10284" name="Picture 44" descr="xls_small">
          <a:hlinkClick xmlns:r="http://schemas.openxmlformats.org/officeDocument/2006/relationships" r:id="rId45" tooltip="Export Classified by Commodity Group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35255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71</xdr:row>
      <xdr:rowOff>0</xdr:rowOff>
    </xdr:from>
    <xdr:to>
      <xdr:col>2</xdr:col>
      <xdr:colOff>247650</xdr:colOff>
      <xdr:row>71</xdr:row>
      <xdr:rowOff>276225</xdr:rowOff>
    </xdr:to>
    <xdr:pic>
      <xdr:nvPicPr>
        <xdr:cNvPr id="10285" name="Picture 45" descr="xls_small">
          <a:hlinkClick xmlns:r="http://schemas.openxmlformats.org/officeDocument/2006/relationships" r:id="rId46" tooltip="Agriculture and other Exports-Classified by Commodity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3706475"/>
          <a:ext cx="1524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72</xdr:row>
      <xdr:rowOff>0</xdr:rowOff>
    </xdr:from>
    <xdr:to>
      <xdr:col>2</xdr:col>
      <xdr:colOff>247650</xdr:colOff>
      <xdr:row>72</xdr:row>
      <xdr:rowOff>276225</xdr:rowOff>
    </xdr:to>
    <xdr:pic>
      <xdr:nvPicPr>
        <xdr:cNvPr id="10286" name="Picture 46" descr="xls_small">
          <a:hlinkClick xmlns:r="http://schemas.openxmlformats.org/officeDocument/2006/relationships" r:id="rId47" tooltip="Agricultural Exports: Quantities Exported of Major Commoditi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4030325"/>
          <a:ext cx="1524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73</xdr:row>
      <xdr:rowOff>0</xdr:rowOff>
    </xdr:from>
    <xdr:to>
      <xdr:col>2</xdr:col>
      <xdr:colOff>247650</xdr:colOff>
      <xdr:row>73</xdr:row>
      <xdr:rowOff>152400</xdr:rowOff>
    </xdr:to>
    <xdr:pic>
      <xdr:nvPicPr>
        <xdr:cNvPr id="10287" name="Picture 47" descr="xls_small">
          <a:hlinkClick xmlns:r="http://schemas.openxmlformats.org/officeDocument/2006/relationships" r:id="rId48" tooltip="Non-gricultural Exports: Quanities Exported of Major Commoditie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435417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74</xdr:row>
      <xdr:rowOff>0</xdr:rowOff>
    </xdr:from>
    <xdr:to>
      <xdr:col>2</xdr:col>
      <xdr:colOff>247650</xdr:colOff>
      <xdr:row>74</xdr:row>
      <xdr:rowOff>161925</xdr:rowOff>
    </xdr:to>
    <xdr:pic>
      <xdr:nvPicPr>
        <xdr:cNvPr id="10288" name="Picture 48" descr="xls_small">
          <a:hlinkClick xmlns:r="http://schemas.openxmlformats.org/officeDocument/2006/relationships" r:id="rId49" tooltip="Impor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46780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75</xdr:row>
      <xdr:rowOff>0</xdr:rowOff>
    </xdr:from>
    <xdr:to>
      <xdr:col>2</xdr:col>
      <xdr:colOff>247650</xdr:colOff>
      <xdr:row>75</xdr:row>
      <xdr:rowOff>161925</xdr:rowOff>
    </xdr:to>
    <xdr:pic>
      <xdr:nvPicPr>
        <xdr:cNvPr id="10289" name="Picture 49" descr="xls_small">
          <a:hlinkClick xmlns:r="http://schemas.openxmlformats.org/officeDocument/2006/relationships" r:id="rId50" tooltip="Services Account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48590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76</xdr:row>
      <xdr:rowOff>0</xdr:rowOff>
    </xdr:from>
    <xdr:to>
      <xdr:col>2</xdr:col>
      <xdr:colOff>247650</xdr:colOff>
      <xdr:row>76</xdr:row>
      <xdr:rowOff>161925</xdr:rowOff>
    </xdr:to>
    <xdr:pic>
      <xdr:nvPicPr>
        <xdr:cNvPr id="10290" name="Picture 50" descr="xls_small">
          <a:hlinkClick xmlns:r="http://schemas.openxmlformats.org/officeDocument/2006/relationships" r:id="rId51" tooltip="Income Account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503997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77</xdr:row>
      <xdr:rowOff>0</xdr:rowOff>
    </xdr:from>
    <xdr:to>
      <xdr:col>2</xdr:col>
      <xdr:colOff>247650</xdr:colOff>
      <xdr:row>77</xdr:row>
      <xdr:rowOff>161925</xdr:rowOff>
    </xdr:to>
    <xdr:pic>
      <xdr:nvPicPr>
        <xdr:cNvPr id="10291" name="Picture 51" descr="xls_small">
          <a:hlinkClick xmlns:r="http://schemas.openxmlformats.org/officeDocument/2006/relationships" r:id="rId52" tooltip="Current Transfers Account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522095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78</xdr:row>
      <xdr:rowOff>0</xdr:rowOff>
    </xdr:from>
    <xdr:to>
      <xdr:col>2</xdr:col>
      <xdr:colOff>247650</xdr:colOff>
      <xdr:row>78</xdr:row>
      <xdr:rowOff>161925</xdr:rowOff>
    </xdr:to>
    <xdr:pic>
      <xdr:nvPicPr>
        <xdr:cNvPr id="10292" name="Picture 52" descr="xls_small">
          <a:hlinkClick xmlns:r="http://schemas.openxmlformats.org/officeDocument/2006/relationships" r:id="rId53" tooltip="Net Foreign Assets of Depository Corporation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54019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79</xdr:row>
      <xdr:rowOff>0</xdr:rowOff>
    </xdr:from>
    <xdr:to>
      <xdr:col>2</xdr:col>
      <xdr:colOff>247650</xdr:colOff>
      <xdr:row>79</xdr:row>
      <xdr:rowOff>161925</xdr:rowOff>
    </xdr:to>
    <xdr:pic>
      <xdr:nvPicPr>
        <xdr:cNvPr id="10293" name="Picture 53" descr="xls_small">
          <a:hlinkClick xmlns:r="http://schemas.openxmlformats.org/officeDocument/2006/relationships" r:id="rId54" tooltip="Exchange Ra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55829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80</xdr:row>
      <xdr:rowOff>0</xdr:rowOff>
    </xdr:from>
    <xdr:to>
      <xdr:col>2</xdr:col>
      <xdr:colOff>247650</xdr:colOff>
      <xdr:row>80</xdr:row>
      <xdr:rowOff>161925</xdr:rowOff>
    </xdr:to>
    <xdr:pic>
      <xdr:nvPicPr>
        <xdr:cNvPr id="10294" name="Picture 54" descr="xls_small">
          <a:hlinkClick xmlns:r="http://schemas.openxmlformats.org/officeDocument/2006/relationships" r:id="rId55" tooltip="Export Prices:Non-Mineral Commoditie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576387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81</xdr:row>
      <xdr:rowOff>0</xdr:rowOff>
    </xdr:from>
    <xdr:to>
      <xdr:col>2</xdr:col>
      <xdr:colOff>247650</xdr:colOff>
      <xdr:row>81</xdr:row>
      <xdr:rowOff>161925</xdr:rowOff>
    </xdr:to>
    <xdr:pic>
      <xdr:nvPicPr>
        <xdr:cNvPr id="10295" name="Picture 55" descr="xls_small">
          <a:hlinkClick xmlns:r="http://schemas.openxmlformats.org/officeDocument/2006/relationships" r:id="rId56" tooltip="International Commodity Prices - Major Export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594485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82</xdr:row>
      <xdr:rowOff>0</xdr:rowOff>
    </xdr:from>
    <xdr:to>
      <xdr:col>2</xdr:col>
      <xdr:colOff>247650</xdr:colOff>
      <xdr:row>82</xdr:row>
      <xdr:rowOff>161925</xdr:rowOff>
    </xdr:to>
    <xdr:pic>
      <xdr:nvPicPr>
        <xdr:cNvPr id="10296" name="Picture 56" descr="xls_small">
          <a:hlinkClick xmlns:r="http://schemas.openxmlformats.org/officeDocument/2006/relationships" r:id="rId57" tooltip="Economist Price Indic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61258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83</xdr:row>
      <xdr:rowOff>0</xdr:rowOff>
    </xdr:from>
    <xdr:to>
      <xdr:col>2</xdr:col>
      <xdr:colOff>247650</xdr:colOff>
      <xdr:row>83</xdr:row>
      <xdr:rowOff>161925</xdr:rowOff>
    </xdr:to>
    <xdr:pic>
      <xdr:nvPicPr>
        <xdr:cNvPr id="10297" name="Picture 57" descr="xls_small">
          <a:hlinkClick xmlns:r="http://schemas.openxmlformats.org/officeDocument/2006/relationships" r:id="rId58" tooltip="Export Price Indic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63068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84</xdr:row>
      <xdr:rowOff>0</xdr:rowOff>
    </xdr:from>
    <xdr:to>
      <xdr:col>2</xdr:col>
      <xdr:colOff>247650</xdr:colOff>
      <xdr:row>84</xdr:row>
      <xdr:rowOff>161925</xdr:rowOff>
    </xdr:to>
    <xdr:pic>
      <xdr:nvPicPr>
        <xdr:cNvPr id="10298" name="Picture 58" descr="xls_small">
          <a:hlinkClick xmlns:r="http://schemas.openxmlformats.org/officeDocument/2006/relationships" r:id="rId59" tooltip="Export Volume Indice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648777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85</xdr:row>
      <xdr:rowOff>0</xdr:rowOff>
    </xdr:from>
    <xdr:to>
      <xdr:col>2</xdr:col>
      <xdr:colOff>247650</xdr:colOff>
      <xdr:row>85</xdr:row>
      <xdr:rowOff>85725</xdr:rowOff>
    </xdr:to>
    <xdr:pic>
      <xdr:nvPicPr>
        <xdr:cNvPr id="10299" name="Picture 59" descr="xls_small">
          <a:hlinkClick xmlns:r="http://schemas.openxmlformats.org/officeDocument/2006/relationships" r:id="rId60" tooltip="Direction of Trade: Origin of Impor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6668750"/>
          <a:ext cx="1524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86</xdr:row>
      <xdr:rowOff>0</xdr:rowOff>
    </xdr:from>
    <xdr:to>
      <xdr:col>2</xdr:col>
      <xdr:colOff>247650</xdr:colOff>
      <xdr:row>86</xdr:row>
      <xdr:rowOff>85725</xdr:rowOff>
    </xdr:to>
    <xdr:pic>
      <xdr:nvPicPr>
        <xdr:cNvPr id="10300" name="Picture 60" descr="xls_small">
          <a:hlinkClick xmlns:r="http://schemas.openxmlformats.org/officeDocument/2006/relationships" r:id="rId61" tooltip="Direction of Trade: Origin of Impor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6849725"/>
          <a:ext cx="1524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87</xdr:row>
      <xdr:rowOff>0</xdr:rowOff>
    </xdr:from>
    <xdr:to>
      <xdr:col>2</xdr:col>
      <xdr:colOff>247650</xdr:colOff>
      <xdr:row>87</xdr:row>
      <xdr:rowOff>85725</xdr:rowOff>
    </xdr:to>
    <xdr:pic>
      <xdr:nvPicPr>
        <xdr:cNvPr id="10301" name="Picture 61" descr="xls_small">
          <a:hlinkClick xmlns:r="http://schemas.openxmlformats.org/officeDocument/2006/relationships" r:id="rId62" tooltip="Direction of Trade: Destination of Expor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7030700"/>
          <a:ext cx="1524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88</xdr:row>
      <xdr:rowOff>0</xdr:rowOff>
    </xdr:from>
    <xdr:to>
      <xdr:col>2</xdr:col>
      <xdr:colOff>247650</xdr:colOff>
      <xdr:row>88</xdr:row>
      <xdr:rowOff>85725</xdr:rowOff>
    </xdr:to>
    <xdr:pic>
      <xdr:nvPicPr>
        <xdr:cNvPr id="10302" name="Picture 62" descr="xls_small">
          <a:hlinkClick xmlns:r="http://schemas.openxmlformats.org/officeDocument/2006/relationships" r:id="rId63" tooltip="Direction of Trade: Destination of Export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7211675"/>
          <a:ext cx="1524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90</xdr:row>
      <xdr:rowOff>0</xdr:rowOff>
    </xdr:from>
    <xdr:to>
      <xdr:col>2</xdr:col>
      <xdr:colOff>247650</xdr:colOff>
      <xdr:row>90</xdr:row>
      <xdr:rowOff>161925</xdr:rowOff>
    </xdr:to>
    <xdr:pic>
      <xdr:nvPicPr>
        <xdr:cNvPr id="10303" name="Picture 63" descr="xls_small">
          <a:hlinkClick xmlns:r="http://schemas.openxmlformats.org/officeDocument/2006/relationships" r:id="rId64" tooltip="Prices and Wage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75736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91</xdr:row>
      <xdr:rowOff>0</xdr:rowOff>
    </xdr:from>
    <xdr:to>
      <xdr:col>2</xdr:col>
      <xdr:colOff>247650</xdr:colOff>
      <xdr:row>91</xdr:row>
      <xdr:rowOff>276225</xdr:rowOff>
    </xdr:to>
    <xdr:pic>
      <xdr:nvPicPr>
        <xdr:cNvPr id="10304" name="Picture 64" descr="xls_small">
          <a:hlinkClick xmlns:r="http://schemas.openxmlformats.org/officeDocument/2006/relationships" r:id="rId65" tooltip="Consumer Price Index: Classified by Expenditure Group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7754600"/>
          <a:ext cx="1524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92</xdr:row>
      <xdr:rowOff>0</xdr:rowOff>
    </xdr:from>
    <xdr:to>
      <xdr:col>2</xdr:col>
      <xdr:colOff>247650</xdr:colOff>
      <xdr:row>92</xdr:row>
      <xdr:rowOff>161925</xdr:rowOff>
    </xdr:to>
    <xdr:pic>
      <xdr:nvPicPr>
        <xdr:cNvPr id="10305" name="Picture 65" descr="xls_small">
          <a:hlinkClick xmlns:r="http://schemas.openxmlformats.org/officeDocument/2006/relationships" r:id="rId66" tooltip="Consumer Price Index: Classified by Urban Are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807845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93</xdr:row>
      <xdr:rowOff>0</xdr:rowOff>
    </xdr:from>
    <xdr:to>
      <xdr:col>2</xdr:col>
      <xdr:colOff>247650</xdr:colOff>
      <xdr:row>93</xdr:row>
      <xdr:rowOff>161925</xdr:rowOff>
    </xdr:to>
    <xdr:pic>
      <xdr:nvPicPr>
        <xdr:cNvPr id="10306" name="Picture 66" descr="xls_small">
          <a:hlinkClick xmlns:r="http://schemas.openxmlformats.org/officeDocument/2006/relationships" r:id="rId67" tooltip="Employment: Classified By Region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825942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94</xdr:row>
      <xdr:rowOff>0</xdr:rowOff>
    </xdr:from>
    <xdr:to>
      <xdr:col>2</xdr:col>
      <xdr:colOff>247650</xdr:colOff>
      <xdr:row>94</xdr:row>
      <xdr:rowOff>161925</xdr:rowOff>
    </xdr:to>
    <xdr:pic>
      <xdr:nvPicPr>
        <xdr:cNvPr id="10307" name="Picture 67" descr="xls_small">
          <a:hlinkClick xmlns:r="http://schemas.openxmlformats.org/officeDocument/2006/relationships" r:id="rId68" tooltip="Employment: Classified By Industry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844040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95</xdr:row>
      <xdr:rowOff>0</xdr:rowOff>
    </xdr:from>
    <xdr:to>
      <xdr:col>2</xdr:col>
      <xdr:colOff>247650</xdr:colOff>
      <xdr:row>95</xdr:row>
      <xdr:rowOff>276225</xdr:rowOff>
    </xdr:to>
    <xdr:pic>
      <xdr:nvPicPr>
        <xdr:cNvPr id="10308" name="Picture 68" descr="xls_small">
          <a:hlinkClick xmlns:r="http://schemas.openxmlformats.org/officeDocument/2006/relationships" r:id="rId69" tooltip="Expenditure on Gross Domestic Product: Current Pric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8621375"/>
          <a:ext cx="1524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96</xdr:row>
      <xdr:rowOff>0</xdr:rowOff>
    </xdr:from>
    <xdr:to>
      <xdr:col>2</xdr:col>
      <xdr:colOff>247650</xdr:colOff>
      <xdr:row>96</xdr:row>
      <xdr:rowOff>276225</xdr:rowOff>
    </xdr:to>
    <xdr:pic>
      <xdr:nvPicPr>
        <xdr:cNvPr id="10309" name="Picture 69" descr="xls_small">
          <a:hlinkClick xmlns:r="http://schemas.openxmlformats.org/officeDocument/2006/relationships" r:id="rId70" tooltip="Expenditure on Gross Domestic Product: Constant Prices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8945225"/>
          <a:ext cx="1524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97</xdr:row>
      <xdr:rowOff>0</xdr:rowOff>
    </xdr:from>
    <xdr:to>
      <xdr:col>2</xdr:col>
      <xdr:colOff>247650</xdr:colOff>
      <xdr:row>97</xdr:row>
      <xdr:rowOff>276225</xdr:rowOff>
    </xdr:to>
    <xdr:pic>
      <xdr:nvPicPr>
        <xdr:cNvPr id="10310" name="Picture 70" descr="xls_small">
          <a:hlinkClick xmlns:r="http://schemas.openxmlformats.org/officeDocument/2006/relationships" r:id="rId71" tooltip="Income Component of Gross Domestic Product: Current Pric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19269075"/>
          <a:ext cx="1524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bankpng.gov.pg/statistics-mainmenu-121/497-qeb-statistical-tables.html" TargetMode="External"/><Relationship Id="rId18" Type="http://schemas.openxmlformats.org/officeDocument/2006/relationships/hyperlink" Target="http://www.bankpng.gov.pg/statistics-mainmenu-121/497-qeb-statistical-tables.html" TargetMode="External"/><Relationship Id="rId26" Type="http://schemas.openxmlformats.org/officeDocument/2006/relationships/hyperlink" Target="http://www.treasury.gov.pg/html/publications/for.html" TargetMode="External"/><Relationship Id="rId39" Type="http://schemas.openxmlformats.org/officeDocument/2006/relationships/hyperlink" Target="http://www.bankpng.gov.pg/statistics-mainmenu-121/505-qeb-statistical-tables.html" TargetMode="External"/><Relationship Id="rId21" Type="http://schemas.openxmlformats.org/officeDocument/2006/relationships/hyperlink" Target="http://www.treasury.gov.pg/html/publications/for.html" TargetMode="External"/><Relationship Id="rId34" Type="http://schemas.openxmlformats.org/officeDocument/2006/relationships/hyperlink" Target="http://www.bankpng.gov.pg/statistics-mainmenu-121/505-qeb-statistical-tables.html" TargetMode="External"/><Relationship Id="rId42" Type="http://schemas.openxmlformats.org/officeDocument/2006/relationships/hyperlink" Target="http://www.bankpng.gov.pg/statistics-mainmenu-121/505-qeb-statistical-tables.html" TargetMode="External"/><Relationship Id="rId47" Type="http://schemas.openxmlformats.org/officeDocument/2006/relationships/hyperlink" Target="http://www.bankpng.gov.pg/statistics-mainmenu-121/505-qeb-statistical-tables.html" TargetMode="External"/><Relationship Id="rId50" Type="http://schemas.openxmlformats.org/officeDocument/2006/relationships/hyperlink" Target="http://www.bankpng.gov.pg/statistics-mainmenu-121/505-qeb-statistical-tables.html" TargetMode="External"/><Relationship Id="rId55" Type="http://schemas.openxmlformats.org/officeDocument/2006/relationships/hyperlink" Target="http://www.bankpng.gov.pg/statistics-mainmenu-121/505-qeb-statistical-tables.html" TargetMode="External"/><Relationship Id="rId63" Type="http://schemas.openxmlformats.org/officeDocument/2006/relationships/hyperlink" Target="http://www.treasury.gov.pg/html/publications/for.html" TargetMode="External"/><Relationship Id="rId68" Type="http://schemas.openxmlformats.org/officeDocument/2006/relationships/vmlDrawing" Target="../drawings/vmlDrawing1.vml"/><Relationship Id="rId7" Type="http://schemas.openxmlformats.org/officeDocument/2006/relationships/hyperlink" Target="http://www.bankpng.gov.pg/statistics-mainmenu-121/497-qeb-statistical-tables.html" TargetMode="External"/><Relationship Id="rId2" Type="http://schemas.openxmlformats.org/officeDocument/2006/relationships/hyperlink" Target="http://www.bankpng.gov.pg/statistics-mainmenu-121/497-qeb-statistical-tables.html" TargetMode="External"/><Relationship Id="rId16" Type="http://schemas.openxmlformats.org/officeDocument/2006/relationships/hyperlink" Target="http://www.bankpng.gov.pg/statistics-mainmenu-121/497-qeb-statistical-tables.html" TargetMode="External"/><Relationship Id="rId29" Type="http://schemas.openxmlformats.org/officeDocument/2006/relationships/hyperlink" Target="http://www.treasury.gov.pg/html/publications/for.html" TargetMode="External"/><Relationship Id="rId1" Type="http://schemas.openxmlformats.org/officeDocument/2006/relationships/hyperlink" Target="http://www.bankpng.gov.pg/statistics-mainmenu-121/497-qeb-statistical-tables.html" TargetMode="External"/><Relationship Id="rId6" Type="http://schemas.openxmlformats.org/officeDocument/2006/relationships/hyperlink" Target="http://www.bankpng.gov.pg/statistics-mainmenu-121/497-qeb-statistical-tables.html" TargetMode="External"/><Relationship Id="rId11" Type="http://schemas.openxmlformats.org/officeDocument/2006/relationships/hyperlink" Target="http://www.bankpng.gov.pg/statistics-mainmenu-121/497-qeb-statistical-tables.html" TargetMode="External"/><Relationship Id="rId24" Type="http://schemas.openxmlformats.org/officeDocument/2006/relationships/hyperlink" Target="http://www.treasury.gov.pg/html/publications/for.html" TargetMode="External"/><Relationship Id="rId32" Type="http://schemas.openxmlformats.org/officeDocument/2006/relationships/hyperlink" Target="http://www.bankpng.gov.pg/statistics-mainmenu-121/505-qeb-statistical-tables.html" TargetMode="External"/><Relationship Id="rId37" Type="http://schemas.openxmlformats.org/officeDocument/2006/relationships/hyperlink" Target="http://www.bankpng.gov.pg/statistics-mainmenu-121/505-qeb-statistical-tables.html" TargetMode="External"/><Relationship Id="rId40" Type="http://schemas.openxmlformats.org/officeDocument/2006/relationships/hyperlink" Target="http://www.bankpng.gov.pg/statistics-mainmenu-121/505-qeb-statistical-tables.html" TargetMode="External"/><Relationship Id="rId45" Type="http://schemas.openxmlformats.org/officeDocument/2006/relationships/hyperlink" Target="http://www.bankpng.gov.pg/statistics-mainmenu-121/505-qeb-statistical-tables.html" TargetMode="External"/><Relationship Id="rId53" Type="http://schemas.openxmlformats.org/officeDocument/2006/relationships/hyperlink" Target="http://www.bankpng.gov.pg/statistics-mainmenu-121/505-qeb-statistical-tables.html" TargetMode="External"/><Relationship Id="rId58" Type="http://schemas.openxmlformats.org/officeDocument/2006/relationships/hyperlink" Target="http://www.bankpng.gov.pg/statistics-mainmenu-121/505-qeb-statistical-tables.html" TargetMode="External"/><Relationship Id="rId66" Type="http://schemas.openxmlformats.org/officeDocument/2006/relationships/hyperlink" Target="http://www.bankpng.gov.pg/statistics-mainmenu-121/497-qeb-statistical-tables.html" TargetMode="External"/><Relationship Id="rId5" Type="http://schemas.openxmlformats.org/officeDocument/2006/relationships/hyperlink" Target="http://www.bankpng.gov.pg/statistics-mainmenu-121/497-qeb-statistical-tables.html" TargetMode="External"/><Relationship Id="rId15" Type="http://schemas.openxmlformats.org/officeDocument/2006/relationships/hyperlink" Target="http://www.bankpng.gov.pg/statistics-mainmenu-121/497-qeb-statistical-tables.html" TargetMode="External"/><Relationship Id="rId23" Type="http://schemas.openxmlformats.org/officeDocument/2006/relationships/hyperlink" Target="http://www.treasury.gov.pg/html/publications/for.html" TargetMode="External"/><Relationship Id="rId28" Type="http://schemas.openxmlformats.org/officeDocument/2006/relationships/hyperlink" Target="http://www.treasury.gov.pg/html/publications/for.html" TargetMode="External"/><Relationship Id="rId36" Type="http://schemas.openxmlformats.org/officeDocument/2006/relationships/hyperlink" Target="http://www.bankpng.gov.pg/statistics-mainmenu-121/505-qeb-statistical-tables.html" TargetMode="External"/><Relationship Id="rId49" Type="http://schemas.openxmlformats.org/officeDocument/2006/relationships/hyperlink" Target="http://www.bankpng.gov.pg/statistics-mainmenu-121/505-qeb-statistical-tables.html" TargetMode="External"/><Relationship Id="rId57" Type="http://schemas.openxmlformats.org/officeDocument/2006/relationships/hyperlink" Target="http://www.bankpng.gov.pg/statistics-mainmenu-121/505-qeb-statistical-tables.html" TargetMode="External"/><Relationship Id="rId61" Type="http://schemas.openxmlformats.org/officeDocument/2006/relationships/hyperlink" Target="http://www.treasury.gov.pg/html/publications/for.html" TargetMode="External"/><Relationship Id="rId10" Type="http://schemas.openxmlformats.org/officeDocument/2006/relationships/hyperlink" Target="http://www.bankpng.gov.pg/statistics-mainmenu-121/497-qeb-statistical-tables.html" TargetMode="External"/><Relationship Id="rId19" Type="http://schemas.openxmlformats.org/officeDocument/2006/relationships/hyperlink" Target="http://www.bankpng.gov.pg/statistics-mainmenu-121/497-qeb-statistical-tables.html" TargetMode="External"/><Relationship Id="rId31" Type="http://schemas.openxmlformats.org/officeDocument/2006/relationships/hyperlink" Target="http://www.bankpng.gov.pg/statistics-mainmenu-121/505-qeb-statistical-tables.html" TargetMode="External"/><Relationship Id="rId44" Type="http://schemas.openxmlformats.org/officeDocument/2006/relationships/hyperlink" Target="http://www.bankpng.gov.pg/statistics-mainmenu-121/505-qeb-statistical-tables.html" TargetMode="External"/><Relationship Id="rId52" Type="http://schemas.openxmlformats.org/officeDocument/2006/relationships/hyperlink" Target="http://www.bankpng.gov.pg/statistics-mainmenu-121/505-qeb-statistical-tables.html" TargetMode="External"/><Relationship Id="rId60" Type="http://schemas.openxmlformats.org/officeDocument/2006/relationships/hyperlink" Target="http://www.treasury.gov.pg/html/publications/for.html" TargetMode="External"/><Relationship Id="rId65" Type="http://schemas.openxmlformats.org/officeDocument/2006/relationships/hyperlink" Target="http://www.treasury.gov.pg/html/publications/for.html" TargetMode="External"/><Relationship Id="rId4" Type="http://schemas.openxmlformats.org/officeDocument/2006/relationships/hyperlink" Target="http://www.bankpng.gov.pg/statistics-mainmenu-121/497-qeb-statistical-tables.html" TargetMode="External"/><Relationship Id="rId9" Type="http://schemas.openxmlformats.org/officeDocument/2006/relationships/hyperlink" Target="http://www.bankpng.gov.pg/statistics-mainmenu-121/497-qeb-statistical-tables.html" TargetMode="External"/><Relationship Id="rId14" Type="http://schemas.openxmlformats.org/officeDocument/2006/relationships/hyperlink" Target="http://www.bankpng.gov.pg/statistics-mainmenu-121/497-qeb-statistical-tables.html" TargetMode="External"/><Relationship Id="rId22" Type="http://schemas.openxmlformats.org/officeDocument/2006/relationships/hyperlink" Target="http://www.treasury.gov.pg/html/publications/for.html" TargetMode="External"/><Relationship Id="rId27" Type="http://schemas.openxmlformats.org/officeDocument/2006/relationships/hyperlink" Target="http://www.treasury.gov.pg/html/publications/for.html" TargetMode="External"/><Relationship Id="rId30" Type="http://schemas.openxmlformats.org/officeDocument/2006/relationships/hyperlink" Target="http://www.bankpng.gov.pg/statistics-mainmenu-121/505-qeb-statistical-tables.html" TargetMode="External"/><Relationship Id="rId35" Type="http://schemas.openxmlformats.org/officeDocument/2006/relationships/hyperlink" Target="http://www.bankpng.gov.pg/statistics-mainmenu-121/505-qeb-statistical-tables.html" TargetMode="External"/><Relationship Id="rId43" Type="http://schemas.openxmlformats.org/officeDocument/2006/relationships/hyperlink" Target="http://www.bankpng.gov.pg/statistics-mainmenu-121/505-qeb-statistical-tables.html" TargetMode="External"/><Relationship Id="rId48" Type="http://schemas.openxmlformats.org/officeDocument/2006/relationships/hyperlink" Target="http://www.bankpng.gov.pg/statistics-mainmenu-121/505-qeb-statistical-tables.html" TargetMode="External"/><Relationship Id="rId56" Type="http://schemas.openxmlformats.org/officeDocument/2006/relationships/hyperlink" Target="http://www.bankpng.gov.pg/statistics-mainmenu-121/505-qeb-statistical-tables.html" TargetMode="External"/><Relationship Id="rId64" Type="http://schemas.openxmlformats.org/officeDocument/2006/relationships/hyperlink" Target="http://www.treasury.gov.pg/html/publications/for.html" TargetMode="External"/><Relationship Id="rId69" Type="http://schemas.openxmlformats.org/officeDocument/2006/relationships/comments" Target="../comments1.xml"/><Relationship Id="rId8" Type="http://schemas.openxmlformats.org/officeDocument/2006/relationships/hyperlink" Target="http://www.bankpng.gov.pg/statistics-mainmenu-121/497-qeb-statistical-tables.html" TargetMode="External"/><Relationship Id="rId51" Type="http://schemas.openxmlformats.org/officeDocument/2006/relationships/hyperlink" Target="http://www.bankpng.gov.pg/statistics-mainmenu-121/505-qeb-statistical-tables.html" TargetMode="External"/><Relationship Id="rId3" Type="http://schemas.openxmlformats.org/officeDocument/2006/relationships/hyperlink" Target="http://www.bankpng.gov.pg/statistics-mainmenu-121/497-qeb-statistical-tables.html" TargetMode="External"/><Relationship Id="rId12" Type="http://schemas.openxmlformats.org/officeDocument/2006/relationships/hyperlink" Target="http://www.bankpng.gov.pg/statistics-mainmenu-121/497-qeb-statistical-tables.html" TargetMode="External"/><Relationship Id="rId17" Type="http://schemas.openxmlformats.org/officeDocument/2006/relationships/hyperlink" Target="http://www.bankpng.gov.pg/statistics-mainmenu-121/497-qeb-statistical-tables.html" TargetMode="External"/><Relationship Id="rId25" Type="http://schemas.openxmlformats.org/officeDocument/2006/relationships/hyperlink" Target="http://www.abs.gov.au/AUSSTATS/abs@.nsf/DetailsPage/6401.0Jun%202010?OpenDocument" TargetMode="External"/><Relationship Id="rId33" Type="http://schemas.openxmlformats.org/officeDocument/2006/relationships/hyperlink" Target="http://www.bankpng.gov.pg/statistics-mainmenu-121/505-qeb-statistical-tables.html" TargetMode="External"/><Relationship Id="rId38" Type="http://schemas.openxmlformats.org/officeDocument/2006/relationships/hyperlink" Target="http://www.bankpng.gov.pg/statistics-mainmenu-121/505-qeb-statistical-tables.html" TargetMode="External"/><Relationship Id="rId46" Type="http://schemas.openxmlformats.org/officeDocument/2006/relationships/hyperlink" Target="http://www.bankpng.gov.pg/statistics-mainmenu-121/505-qeb-statistical-tables.html" TargetMode="External"/><Relationship Id="rId59" Type="http://schemas.openxmlformats.org/officeDocument/2006/relationships/hyperlink" Target="http://www.bankpng.gov.pg/statistics-mainmenu-121/497-qeb-statistical-tables.html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://www.bankpng.gov.pg/statistics-mainmenu-121/505-qeb-statistical-tables.html" TargetMode="External"/><Relationship Id="rId41" Type="http://schemas.openxmlformats.org/officeDocument/2006/relationships/hyperlink" Target="http://www.bankpng.gov.pg/statistics-mainmenu-121/505-qeb-statistical-tables.html" TargetMode="External"/><Relationship Id="rId54" Type="http://schemas.openxmlformats.org/officeDocument/2006/relationships/hyperlink" Target="http://www.bankpng.gov.pg/statistics-mainmenu-121/505-qeb-statistical-tables.html" TargetMode="External"/><Relationship Id="rId62" Type="http://schemas.openxmlformats.org/officeDocument/2006/relationships/hyperlink" Target="http://www.treasury.gov.pg/html/publications/for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1:B15"/>
  <sheetViews>
    <sheetView zoomScale="75" workbookViewId="0">
      <selection activeCell="B26" sqref="B26"/>
    </sheetView>
  </sheetViews>
  <sheetFormatPr defaultRowHeight="14.25"/>
  <cols>
    <col min="1" max="1" width="15.5" customWidth="1"/>
    <col min="2" max="2" width="48.125" customWidth="1"/>
  </cols>
  <sheetData>
    <row r="1" spans="1:2">
      <c r="A1" t="s">
        <v>1088</v>
      </c>
    </row>
    <row r="2" spans="1:2">
      <c r="A2" t="s">
        <v>1089</v>
      </c>
    </row>
    <row r="4" spans="1:2" ht="15">
      <c r="A4" s="170" t="s">
        <v>1016</v>
      </c>
    </row>
    <row r="5" spans="1:2">
      <c r="A5" t="s">
        <v>782</v>
      </c>
    </row>
    <row r="6" spans="1:2">
      <c r="A6" s="111" t="s">
        <v>783</v>
      </c>
    </row>
    <row r="7" spans="1:2">
      <c r="A7" s="112" t="s">
        <v>784</v>
      </c>
    </row>
    <row r="9" spans="1:2" ht="15">
      <c r="A9" s="170" t="s">
        <v>1015</v>
      </c>
    </row>
    <row r="10" spans="1:2">
      <c r="A10" s="220"/>
      <c r="B10" t="s">
        <v>1084</v>
      </c>
    </row>
    <row r="11" spans="1:2" ht="15">
      <c r="A11" s="221"/>
      <c r="B11" s="197" t="s">
        <v>8</v>
      </c>
    </row>
    <row r="12" spans="1:2" ht="15">
      <c r="A12" s="222"/>
      <c r="B12" s="197" t="s">
        <v>195</v>
      </c>
    </row>
    <row r="13" spans="1:2" ht="15">
      <c r="A13" s="223"/>
      <c r="B13" s="197" t="s">
        <v>16</v>
      </c>
    </row>
    <row r="14" spans="1:2" ht="15">
      <c r="A14" s="224"/>
      <c r="B14" s="197" t="s">
        <v>170</v>
      </c>
    </row>
    <row r="15" spans="1:2" ht="15">
      <c r="A15" s="225"/>
      <c r="B15" s="197" t="s">
        <v>187</v>
      </c>
    </row>
  </sheetData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52"/>
    <pageSetUpPr fitToPage="1"/>
  </sheetPr>
  <dimension ref="A1:M144"/>
  <sheetViews>
    <sheetView tabSelected="1" zoomScale="75" zoomScaleNormal="75"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O91" sqref="O91"/>
    </sheetView>
  </sheetViews>
  <sheetFormatPr defaultRowHeight="14.25"/>
  <cols>
    <col min="1" max="1" width="31.375" style="1" customWidth="1"/>
    <col min="2" max="2" width="38.5" style="16" customWidth="1"/>
    <col min="3" max="3" width="42.75" style="1" customWidth="1"/>
    <col min="4" max="4" width="17.375" style="16" hidden="1" customWidth="1"/>
    <col min="5" max="5" width="17.375" style="16" customWidth="1"/>
    <col min="6" max="6" width="14.625" style="1" bestFit="1" customWidth="1"/>
    <col min="7" max="7" width="10.75" style="16" bestFit="1" customWidth="1"/>
    <col min="8" max="8" width="10.5" style="1" customWidth="1"/>
    <col min="9" max="9" width="9.875" style="16" bestFit="1" customWidth="1"/>
    <col min="10" max="10" width="5.125" style="23" customWidth="1"/>
    <col min="11" max="11" width="11.375" style="16" bestFit="1" customWidth="1"/>
    <col min="12" max="12" width="32.875" style="1" customWidth="1"/>
    <col min="13" max="13" width="20" style="1" bestFit="1" customWidth="1"/>
    <col min="14" max="16384" width="9" style="1"/>
  </cols>
  <sheetData>
    <row r="1" spans="1:13" ht="15">
      <c r="A1" s="11" t="s">
        <v>0</v>
      </c>
      <c r="B1" s="11"/>
      <c r="D1" s="1"/>
      <c r="E1" s="1"/>
      <c r="G1" s="1"/>
      <c r="I1" s="1"/>
      <c r="K1" s="1"/>
    </row>
    <row r="2" spans="1:13" ht="15">
      <c r="A2" s="11" t="s">
        <v>313</v>
      </c>
      <c r="B2" s="1"/>
      <c r="D2" s="1"/>
      <c r="E2" s="1"/>
      <c r="G2" s="1"/>
      <c r="I2" s="1"/>
      <c r="K2" s="1"/>
    </row>
    <row r="3" spans="1:13" ht="15">
      <c r="A3" s="12" t="s">
        <v>126</v>
      </c>
      <c r="B3" s="17" t="s">
        <v>127</v>
      </c>
      <c r="C3" s="12" t="s">
        <v>1</v>
      </c>
      <c r="D3" s="17" t="s">
        <v>2</v>
      </c>
      <c r="E3" s="17" t="s">
        <v>372</v>
      </c>
      <c r="F3" s="12" t="s">
        <v>133</v>
      </c>
      <c r="G3" s="17" t="s">
        <v>9</v>
      </c>
      <c r="H3" s="12" t="s">
        <v>3</v>
      </c>
      <c r="I3" s="17" t="s">
        <v>4</v>
      </c>
      <c r="J3" s="24" t="s">
        <v>123</v>
      </c>
      <c r="K3" s="17" t="s">
        <v>5</v>
      </c>
      <c r="L3" s="12" t="s">
        <v>6</v>
      </c>
      <c r="M3" s="12" t="s">
        <v>7</v>
      </c>
    </row>
    <row r="4" spans="1:13">
      <c r="A4" s="20"/>
      <c r="B4" s="22"/>
    </row>
    <row r="5" spans="1:13">
      <c r="A5" s="20" t="s">
        <v>8</v>
      </c>
      <c r="B5" s="22" t="s">
        <v>178</v>
      </c>
      <c r="C5" s="1" t="s">
        <v>251</v>
      </c>
      <c r="D5" s="16" t="s">
        <v>288</v>
      </c>
      <c r="E5" s="16" t="s">
        <v>373</v>
      </c>
      <c r="F5" s="1" t="s">
        <v>134</v>
      </c>
      <c r="G5" s="16" t="s">
        <v>10</v>
      </c>
      <c r="H5" s="27">
        <v>28490</v>
      </c>
      <c r="I5" s="28">
        <v>39082</v>
      </c>
      <c r="J5" s="23">
        <f>YEAR(I5)-YEAR(H5)</f>
        <v>29</v>
      </c>
      <c r="K5" s="16" t="s">
        <v>12</v>
      </c>
      <c r="L5" s="19" t="s">
        <v>15</v>
      </c>
      <c r="M5" s="1" t="s">
        <v>125</v>
      </c>
    </row>
    <row r="6" spans="1:13">
      <c r="A6" s="20" t="s">
        <v>8</v>
      </c>
      <c r="B6" s="22" t="s">
        <v>178</v>
      </c>
      <c r="C6" s="1" t="s">
        <v>149</v>
      </c>
      <c r="D6" s="16" t="s">
        <v>289</v>
      </c>
      <c r="E6" s="16" t="s">
        <v>374</v>
      </c>
      <c r="F6" s="1" t="s">
        <v>134</v>
      </c>
      <c r="G6" s="16" t="s">
        <v>10</v>
      </c>
      <c r="H6" s="27">
        <v>28490</v>
      </c>
      <c r="I6" s="28">
        <v>39082</v>
      </c>
      <c r="J6" s="23">
        <f>YEAR(I6)-YEAR(H6)</f>
        <v>29</v>
      </c>
      <c r="K6" s="16" t="s">
        <v>12</v>
      </c>
      <c r="L6" s="19" t="s">
        <v>252</v>
      </c>
      <c r="M6" s="1" t="s">
        <v>125</v>
      </c>
    </row>
    <row r="7" spans="1:13">
      <c r="A7" s="20" t="s">
        <v>8</v>
      </c>
      <c r="B7" s="22" t="s">
        <v>178</v>
      </c>
      <c r="C7" s="1" t="s">
        <v>253</v>
      </c>
      <c r="D7" s="16" t="s">
        <v>292</v>
      </c>
      <c r="E7" s="16" t="s">
        <v>477</v>
      </c>
      <c r="F7" s="1" t="s">
        <v>134</v>
      </c>
      <c r="G7" s="16" t="s">
        <v>10</v>
      </c>
      <c r="H7" s="27">
        <v>34699</v>
      </c>
      <c r="I7" s="28">
        <v>39082</v>
      </c>
      <c r="J7" s="23">
        <f>YEAR(I7)-YEAR(H7)</f>
        <v>12</v>
      </c>
      <c r="K7" s="16" t="s">
        <v>11</v>
      </c>
      <c r="L7" s="1" t="s">
        <v>13</v>
      </c>
    </row>
    <row r="8" spans="1:13">
      <c r="A8" s="20" t="s">
        <v>8</v>
      </c>
      <c r="B8" s="22" t="s">
        <v>178</v>
      </c>
      <c r="C8" s="1" t="s">
        <v>254</v>
      </c>
      <c r="D8" s="16" t="s">
        <v>290</v>
      </c>
      <c r="E8" s="16" t="s">
        <v>478</v>
      </c>
      <c r="F8" s="1" t="s">
        <v>134</v>
      </c>
      <c r="G8" s="16" t="s">
        <v>10</v>
      </c>
      <c r="H8" s="27">
        <v>34699</v>
      </c>
      <c r="I8" s="28">
        <v>39082</v>
      </c>
      <c r="J8" s="23">
        <f>YEAR(I8)-YEAR(H8)</f>
        <v>12</v>
      </c>
      <c r="K8" s="16" t="s">
        <v>11</v>
      </c>
      <c r="L8" s="1" t="s">
        <v>13</v>
      </c>
    </row>
    <row r="9" spans="1:13">
      <c r="A9" s="20" t="s">
        <v>8</v>
      </c>
      <c r="B9" s="22" t="s">
        <v>188</v>
      </c>
      <c r="C9" s="13" t="s">
        <v>17</v>
      </c>
      <c r="D9" s="16" t="s">
        <v>291</v>
      </c>
      <c r="E9" s="16" t="s">
        <v>375</v>
      </c>
      <c r="F9" s="1" t="s">
        <v>134</v>
      </c>
      <c r="G9" s="16" t="s">
        <v>10</v>
      </c>
      <c r="H9" s="27">
        <v>34699</v>
      </c>
      <c r="I9" s="28">
        <v>40178</v>
      </c>
      <c r="J9" s="23">
        <f t="shared" ref="J9:J19" si="0">YEAR(I9)-YEAR(H9)</f>
        <v>15</v>
      </c>
      <c r="K9" s="16" t="s">
        <v>340</v>
      </c>
      <c r="L9" s="1" t="s">
        <v>13</v>
      </c>
      <c r="M9" s="1" t="s">
        <v>341</v>
      </c>
    </row>
    <row r="10" spans="1:13">
      <c r="A10" s="20" t="s">
        <v>8</v>
      </c>
      <c r="B10" s="22" t="s">
        <v>188</v>
      </c>
      <c r="C10" s="13" t="s">
        <v>18</v>
      </c>
      <c r="D10" s="16" t="s">
        <v>292</v>
      </c>
      <c r="E10" s="16" t="s">
        <v>376</v>
      </c>
      <c r="F10" s="1" t="s">
        <v>134</v>
      </c>
      <c r="G10" s="16" t="s">
        <v>10</v>
      </c>
      <c r="H10" s="27">
        <v>34699</v>
      </c>
      <c r="I10" s="28">
        <v>40178</v>
      </c>
      <c r="J10" s="23">
        <f t="shared" si="0"/>
        <v>15</v>
      </c>
      <c r="K10" s="16" t="s">
        <v>340</v>
      </c>
      <c r="L10" s="1" t="s">
        <v>13</v>
      </c>
      <c r="M10" s="1" t="s">
        <v>341</v>
      </c>
    </row>
    <row r="11" spans="1:13">
      <c r="A11" s="20" t="s">
        <v>8</v>
      </c>
      <c r="B11" s="22" t="s">
        <v>188</v>
      </c>
      <c r="C11" s="13" t="s">
        <v>19</v>
      </c>
      <c r="D11" s="16" t="s">
        <v>293</v>
      </c>
      <c r="E11" s="16" t="s">
        <v>377</v>
      </c>
      <c r="F11" s="1" t="s">
        <v>134</v>
      </c>
      <c r="G11" s="16" t="s">
        <v>10</v>
      </c>
      <c r="H11" s="27">
        <v>34699</v>
      </c>
      <c r="I11" s="28">
        <v>40178</v>
      </c>
      <c r="J11" s="23">
        <f t="shared" si="0"/>
        <v>15</v>
      </c>
      <c r="K11" s="16" t="s">
        <v>340</v>
      </c>
      <c r="L11" s="1" t="s">
        <v>13</v>
      </c>
      <c r="M11" s="1" t="s">
        <v>341</v>
      </c>
    </row>
    <row r="12" spans="1:13">
      <c r="A12" s="20" t="s">
        <v>8</v>
      </c>
      <c r="B12" s="22" t="s">
        <v>188</v>
      </c>
      <c r="C12" s="13" t="s">
        <v>20</v>
      </c>
      <c r="D12" s="16" t="s">
        <v>294</v>
      </c>
      <c r="E12" s="16" t="s">
        <v>479</v>
      </c>
      <c r="F12" s="1" t="s">
        <v>134</v>
      </c>
      <c r="G12" s="16" t="s">
        <v>10</v>
      </c>
      <c r="H12" s="27">
        <v>34699</v>
      </c>
      <c r="I12" s="28">
        <v>40178</v>
      </c>
      <c r="J12" s="23">
        <f t="shared" si="0"/>
        <v>15</v>
      </c>
      <c r="K12" s="16" t="s">
        <v>340</v>
      </c>
      <c r="L12" s="1" t="s">
        <v>13</v>
      </c>
      <c r="M12" s="1" t="s">
        <v>341</v>
      </c>
    </row>
    <row r="13" spans="1:13">
      <c r="A13" s="20" t="s">
        <v>8</v>
      </c>
      <c r="B13" s="22" t="s">
        <v>188</v>
      </c>
      <c r="C13" s="13" t="s">
        <v>21</v>
      </c>
      <c r="D13" s="16" t="s">
        <v>295</v>
      </c>
      <c r="E13" s="22" t="s">
        <v>516</v>
      </c>
      <c r="F13" s="1" t="s">
        <v>134</v>
      </c>
      <c r="G13" s="16" t="s">
        <v>10</v>
      </c>
      <c r="H13" s="27">
        <v>34699</v>
      </c>
      <c r="I13" s="28">
        <v>40178</v>
      </c>
      <c r="J13" s="23">
        <f t="shared" si="0"/>
        <v>15</v>
      </c>
      <c r="K13" s="16" t="s">
        <v>340</v>
      </c>
      <c r="L13" s="1" t="s">
        <v>13</v>
      </c>
      <c r="M13" s="1" t="s">
        <v>341</v>
      </c>
    </row>
    <row r="14" spans="1:13">
      <c r="A14" s="20" t="s">
        <v>8</v>
      </c>
      <c r="B14" s="22" t="s">
        <v>188</v>
      </c>
      <c r="C14" s="13" t="s">
        <v>22</v>
      </c>
      <c r="D14" s="16" t="s">
        <v>296</v>
      </c>
      <c r="E14" s="16" t="s">
        <v>378</v>
      </c>
      <c r="F14" s="1" t="s">
        <v>134</v>
      </c>
      <c r="G14" s="16" t="s">
        <v>10</v>
      </c>
      <c r="H14" s="27">
        <v>34699</v>
      </c>
      <c r="I14" s="28">
        <v>40178</v>
      </c>
      <c r="J14" s="23">
        <f t="shared" si="0"/>
        <v>15</v>
      </c>
      <c r="K14" s="16" t="s">
        <v>340</v>
      </c>
      <c r="L14" s="1" t="s">
        <v>13</v>
      </c>
      <c r="M14" s="1" t="s">
        <v>341</v>
      </c>
    </row>
    <row r="15" spans="1:13">
      <c r="A15" s="20" t="s">
        <v>8</v>
      </c>
      <c r="B15" s="22" t="s">
        <v>188</v>
      </c>
      <c r="C15" s="13" t="s">
        <v>23</v>
      </c>
      <c r="D15" s="16" t="s">
        <v>297</v>
      </c>
      <c r="E15" s="16" t="s">
        <v>661</v>
      </c>
      <c r="F15" s="1" t="s">
        <v>134</v>
      </c>
      <c r="G15" s="16" t="s">
        <v>10</v>
      </c>
      <c r="H15" s="27">
        <v>34699</v>
      </c>
      <c r="I15" s="28">
        <v>40178</v>
      </c>
      <c r="J15" s="23">
        <f t="shared" si="0"/>
        <v>15</v>
      </c>
      <c r="K15" s="16" t="s">
        <v>340</v>
      </c>
      <c r="L15" s="1" t="s">
        <v>13</v>
      </c>
      <c r="M15" s="1" t="s">
        <v>341</v>
      </c>
    </row>
    <row r="16" spans="1:13">
      <c r="A16" s="20" t="s">
        <v>8</v>
      </c>
      <c r="B16" s="22" t="s">
        <v>188</v>
      </c>
      <c r="C16" s="13" t="s">
        <v>24</v>
      </c>
      <c r="D16" s="16" t="s">
        <v>298</v>
      </c>
      <c r="E16" s="16" t="s">
        <v>662</v>
      </c>
      <c r="F16" s="1" t="s">
        <v>134</v>
      </c>
      <c r="G16" s="16" t="s">
        <v>10</v>
      </c>
      <c r="H16" s="27">
        <v>34699</v>
      </c>
      <c r="I16" s="28">
        <v>40178</v>
      </c>
      <c r="J16" s="23">
        <f t="shared" si="0"/>
        <v>15</v>
      </c>
      <c r="K16" s="16" t="s">
        <v>340</v>
      </c>
      <c r="L16" s="1" t="s">
        <v>13</v>
      </c>
      <c r="M16" s="1" t="s">
        <v>341</v>
      </c>
    </row>
    <row r="17" spans="1:13">
      <c r="A17" s="20" t="s">
        <v>8</v>
      </c>
      <c r="B17" s="22" t="s">
        <v>188</v>
      </c>
      <c r="C17" s="195" t="s">
        <v>505</v>
      </c>
      <c r="D17" s="196"/>
      <c r="E17" s="196" t="s">
        <v>507</v>
      </c>
      <c r="F17" s="1" t="s">
        <v>134</v>
      </c>
      <c r="G17" s="16" t="s">
        <v>10</v>
      </c>
      <c r="H17" s="27">
        <v>34699</v>
      </c>
      <c r="I17" s="28">
        <v>40178</v>
      </c>
      <c r="J17" s="23">
        <f>YEAR(I17)-YEAR(H17)</f>
        <v>15</v>
      </c>
      <c r="K17" s="16" t="s">
        <v>340</v>
      </c>
      <c r="L17" s="1" t="s">
        <v>13</v>
      </c>
      <c r="M17" s="1" t="s">
        <v>341</v>
      </c>
    </row>
    <row r="18" spans="1:13">
      <c r="A18" s="20" t="s">
        <v>8</v>
      </c>
      <c r="B18" s="22" t="s">
        <v>188</v>
      </c>
      <c r="C18" s="195" t="s">
        <v>506</v>
      </c>
      <c r="D18" s="196"/>
      <c r="E18" s="196" t="s">
        <v>508</v>
      </c>
      <c r="F18" s="1" t="s">
        <v>134</v>
      </c>
      <c r="G18" s="16" t="s">
        <v>10</v>
      </c>
      <c r="H18" s="27">
        <v>34699</v>
      </c>
      <c r="I18" s="28">
        <v>40178</v>
      </c>
      <c r="J18" s="23">
        <f>YEAR(I18)-YEAR(H18)</f>
        <v>15</v>
      </c>
      <c r="K18" s="16" t="s">
        <v>340</v>
      </c>
      <c r="L18" s="1" t="s">
        <v>13</v>
      </c>
      <c r="M18" s="1" t="s">
        <v>341</v>
      </c>
    </row>
    <row r="19" spans="1:13">
      <c r="A19" s="20" t="s">
        <v>8</v>
      </c>
      <c r="B19" s="22" t="s">
        <v>314</v>
      </c>
      <c r="C19" s="13" t="s">
        <v>315</v>
      </c>
      <c r="D19" s="16" t="s">
        <v>299</v>
      </c>
      <c r="E19" s="16" t="s">
        <v>480</v>
      </c>
      <c r="F19" s="1" t="s">
        <v>134</v>
      </c>
      <c r="G19" s="16" t="s">
        <v>10</v>
      </c>
      <c r="H19" s="27">
        <v>28490</v>
      </c>
      <c r="I19" s="28">
        <v>39082</v>
      </c>
      <c r="J19" s="23">
        <f t="shared" si="0"/>
        <v>29</v>
      </c>
      <c r="K19" s="16" t="s">
        <v>12</v>
      </c>
      <c r="L19" s="19" t="s">
        <v>15</v>
      </c>
      <c r="M19" s="1" t="s">
        <v>125</v>
      </c>
    </row>
    <row r="20" spans="1:13">
      <c r="A20" s="20" t="s">
        <v>8</v>
      </c>
      <c r="B20" s="22" t="s">
        <v>314</v>
      </c>
      <c r="C20" s="13" t="s">
        <v>316</v>
      </c>
      <c r="D20" s="16" t="s">
        <v>300</v>
      </c>
      <c r="E20" s="16" t="s">
        <v>481</v>
      </c>
      <c r="F20" s="1" t="s">
        <v>134</v>
      </c>
      <c r="G20" s="16" t="s">
        <v>10</v>
      </c>
      <c r="H20" s="27">
        <v>28490</v>
      </c>
      <c r="I20" s="28">
        <v>39082</v>
      </c>
      <c r="J20" s="23">
        <f t="shared" ref="J20:J38" si="1">YEAR(I20)-YEAR(H20)</f>
        <v>29</v>
      </c>
      <c r="K20" s="16" t="s">
        <v>12</v>
      </c>
      <c r="L20" s="19" t="s">
        <v>15</v>
      </c>
      <c r="M20" s="1" t="s">
        <v>125</v>
      </c>
    </row>
    <row r="21" spans="1:13">
      <c r="A21" s="20" t="s">
        <v>8</v>
      </c>
      <c r="B21" s="22" t="s">
        <v>314</v>
      </c>
      <c r="C21" s="13" t="s">
        <v>317</v>
      </c>
      <c r="D21" s="16" t="s">
        <v>301</v>
      </c>
      <c r="E21" s="16" t="s">
        <v>379</v>
      </c>
      <c r="F21" s="1" t="s">
        <v>134</v>
      </c>
      <c r="G21" s="16" t="s">
        <v>10</v>
      </c>
      <c r="H21" s="27">
        <v>28490</v>
      </c>
      <c r="I21" s="28">
        <v>39082</v>
      </c>
      <c r="J21" s="23">
        <f t="shared" si="1"/>
        <v>29</v>
      </c>
      <c r="K21" s="16" t="s">
        <v>12</v>
      </c>
      <c r="L21" s="19" t="s">
        <v>15</v>
      </c>
      <c r="M21" s="1" t="s">
        <v>125</v>
      </c>
    </row>
    <row r="22" spans="1:13">
      <c r="A22" s="20" t="s">
        <v>8</v>
      </c>
      <c r="B22" s="22" t="s">
        <v>314</v>
      </c>
      <c r="C22" s="13" t="s">
        <v>318</v>
      </c>
      <c r="D22" s="16" t="s">
        <v>328</v>
      </c>
      <c r="E22" s="16" t="s">
        <v>380</v>
      </c>
      <c r="F22" s="1" t="s">
        <v>134</v>
      </c>
      <c r="G22" s="16" t="s">
        <v>10</v>
      </c>
      <c r="H22" s="27">
        <v>28490</v>
      </c>
      <c r="I22" s="28">
        <v>39082</v>
      </c>
      <c r="J22" s="23">
        <f t="shared" si="1"/>
        <v>29</v>
      </c>
      <c r="K22" s="16" t="s">
        <v>12</v>
      </c>
      <c r="L22" s="19" t="s">
        <v>15</v>
      </c>
      <c r="M22" s="1" t="s">
        <v>125</v>
      </c>
    </row>
    <row r="23" spans="1:13">
      <c r="A23" s="20" t="s">
        <v>8</v>
      </c>
      <c r="B23" s="22" t="s">
        <v>314</v>
      </c>
      <c r="C23" s="13" t="s">
        <v>319</v>
      </c>
      <c r="D23" s="16" t="s">
        <v>302</v>
      </c>
      <c r="E23" s="16" t="s">
        <v>381</v>
      </c>
      <c r="F23" s="1" t="s">
        <v>134</v>
      </c>
      <c r="G23" s="16" t="s">
        <v>10</v>
      </c>
      <c r="H23" s="27">
        <v>28490</v>
      </c>
      <c r="I23" s="28">
        <v>39082</v>
      </c>
      <c r="J23" s="23">
        <f t="shared" si="1"/>
        <v>29</v>
      </c>
      <c r="K23" s="16" t="s">
        <v>12</v>
      </c>
      <c r="L23" s="19" t="s">
        <v>15</v>
      </c>
      <c r="M23" s="1" t="s">
        <v>125</v>
      </c>
    </row>
    <row r="24" spans="1:13">
      <c r="A24" s="20" t="s">
        <v>8</v>
      </c>
      <c r="B24" s="22" t="s">
        <v>314</v>
      </c>
      <c r="C24" s="13" t="s">
        <v>320</v>
      </c>
      <c r="D24" s="16" t="s">
        <v>303</v>
      </c>
      <c r="E24" s="16" t="s">
        <v>382</v>
      </c>
      <c r="F24" s="1" t="s">
        <v>134</v>
      </c>
      <c r="G24" s="16" t="s">
        <v>10</v>
      </c>
      <c r="H24" s="27">
        <v>28490</v>
      </c>
      <c r="I24" s="28">
        <v>39082</v>
      </c>
      <c r="J24" s="23">
        <f t="shared" si="1"/>
        <v>29</v>
      </c>
      <c r="K24" s="16" t="s">
        <v>12</v>
      </c>
      <c r="L24" s="19" t="s">
        <v>15</v>
      </c>
      <c r="M24" s="1" t="s">
        <v>125</v>
      </c>
    </row>
    <row r="25" spans="1:13">
      <c r="A25" s="20" t="s">
        <v>8</v>
      </c>
      <c r="B25" s="22" t="s">
        <v>314</v>
      </c>
      <c r="C25" s="13" t="s">
        <v>321</v>
      </c>
      <c r="D25" s="16" t="s">
        <v>329</v>
      </c>
      <c r="E25" s="16" t="s">
        <v>482</v>
      </c>
      <c r="F25" s="1" t="s">
        <v>134</v>
      </c>
      <c r="G25" s="16" t="s">
        <v>10</v>
      </c>
      <c r="H25" s="27">
        <v>28490</v>
      </c>
      <c r="I25" s="28">
        <v>39082</v>
      </c>
      <c r="J25" s="23">
        <f t="shared" si="1"/>
        <v>29</v>
      </c>
      <c r="K25" s="16" t="s">
        <v>12</v>
      </c>
      <c r="L25" s="19" t="s">
        <v>15</v>
      </c>
      <c r="M25" s="1" t="s">
        <v>125</v>
      </c>
    </row>
    <row r="26" spans="1:13">
      <c r="A26" s="20" t="s">
        <v>8</v>
      </c>
      <c r="B26" s="22" t="s">
        <v>314</v>
      </c>
      <c r="C26" s="13" t="s">
        <v>322</v>
      </c>
      <c r="D26" s="16" t="s">
        <v>330</v>
      </c>
      <c r="E26" s="16" t="s">
        <v>483</v>
      </c>
      <c r="F26" s="1" t="s">
        <v>134</v>
      </c>
      <c r="G26" s="16" t="s">
        <v>10</v>
      </c>
      <c r="H26" s="27">
        <v>28490</v>
      </c>
      <c r="I26" s="28">
        <v>39082</v>
      </c>
      <c r="J26" s="23">
        <f t="shared" si="1"/>
        <v>29</v>
      </c>
      <c r="K26" s="16" t="s">
        <v>12</v>
      </c>
      <c r="L26" s="19" t="s">
        <v>15</v>
      </c>
      <c r="M26" s="1" t="s">
        <v>125</v>
      </c>
    </row>
    <row r="27" spans="1:13">
      <c r="A27" s="20" t="s">
        <v>8</v>
      </c>
      <c r="B27" s="22" t="s">
        <v>314</v>
      </c>
      <c r="C27" s="13" t="s">
        <v>323</v>
      </c>
      <c r="D27" s="16" t="s">
        <v>331</v>
      </c>
      <c r="E27" s="16" t="s">
        <v>383</v>
      </c>
      <c r="F27" s="1" t="s">
        <v>134</v>
      </c>
      <c r="G27" s="16" t="s">
        <v>10</v>
      </c>
      <c r="H27" s="27">
        <v>28490</v>
      </c>
      <c r="I27" s="28">
        <v>39082</v>
      </c>
      <c r="J27" s="23">
        <f t="shared" si="1"/>
        <v>29</v>
      </c>
      <c r="K27" s="16" t="s">
        <v>12</v>
      </c>
      <c r="L27" s="19" t="s">
        <v>15</v>
      </c>
      <c r="M27" s="1" t="s">
        <v>125</v>
      </c>
    </row>
    <row r="28" spans="1:13">
      <c r="A28" s="20" t="s">
        <v>8</v>
      </c>
      <c r="B28" s="22" t="s">
        <v>314</v>
      </c>
      <c r="C28" s="13" t="s">
        <v>324</v>
      </c>
      <c r="D28" s="16" t="s">
        <v>332</v>
      </c>
      <c r="E28" s="16" t="s">
        <v>384</v>
      </c>
      <c r="F28" s="1" t="s">
        <v>134</v>
      </c>
      <c r="G28" s="16" t="s">
        <v>10</v>
      </c>
      <c r="H28" s="27">
        <v>28490</v>
      </c>
      <c r="I28" s="28">
        <v>39082</v>
      </c>
      <c r="J28" s="23">
        <f t="shared" si="1"/>
        <v>29</v>
      </c>
      <c r="K28" s="16" t="s">
        <v>12</v>
      </c>
      <c r="L28" s="19" t="s">
        <v>15</v>
      </c>
      <c r="M28" s="1" t="s">
        <v>125</v>
      </c>
    </row>
    <row r="29" spans="1:13">
      <c r="A29" s="20" t="s">
        <v>8</v>
      </c>
      <c r="B29" s="22" t="s">
        <v>314</v>
      </c>
      <c r="C29" s="13" t="s">
        <v>325</v>
      </c>
      <c r="D29" s="16" t="s">
        <v>333</v>
      </c>
      <c r="E29" s="16" t="s">
        <v>385</v>
      </c>
      <c r="F29" s="1" t="s">
        <v>134</v>
      </c>
      <c r="G29" s="16" t="s">
        <v>10</v>
      </c>
      <c r="H29" s="27">
        <v>28490</v>
      </c>
      <c r="I29" s="28">
        <v>39082</v>
      </c>
      <c r="J29" s="23">
        <f t="shared" si="1"/>
        <v>29</v>
      </c>
      <c r="K29" s="16" t="s">
        <v>12</v>
      </c>
      <c r="L29" s="19" t="s">
        <v>15</v>
      </c>
      <c r="M29" s="1" t="s">
        <v>125</v>
      </c>
    </row>
    <row r="30" spans="1:13">
      <c r="A30" s="20" t="s">
        <v>8</v>
      </c>
      <c r="B30" s="22" t="s">
        <v>314</v>
      </c>
      <c r="C30" s="13" t="s">
        <v>326</v>
      </c>
      <c r="D30" s="16" t="s">
        <v>334</v>
      </c>
      <c r="E30" s="16" t="s">
        <v>386</v>
      </c>
      <c r="F30" s="1" t="s">
        <v>134</v>
      </c>
      <c r="G30" s="16" t="s">
        <v>10</v>
      </c>
      <c r="H30" s="27">
        <v>28490</v>
      </c>
      <c r="I30" s="28">
        <v>39082</v>
      </c>
      <c r="J30" s="23">
        <f t="shared" si="1"/>
        <v>29</v>
      </c>
      <c r="K30" s="16" t="s">
        <v>12</v>
      </c>
      <c r="L30" s="19" t="s">
        <v>15</v>
      </c>
      <c r="M30" s="1" t="s">
        <v>125</v>
      </c>
    </row>
    <row r="31" spans="1:13">
      <c r="A31" s="20" t="s">
        <v>8</v>
      </c>
      <c r="B31" s="22" t="s">
        <v>314</v>
      </c>
      <c r="C31" s="1" t="s">
        <v>492</v>
      </c>
      <c r="E31" s="16" t="s">
        <v>493</v>
      </c>
      <c r="F31" s="1" t="s">
        <v>135</v>
      </c>
      <c r="G31" s="16" t="s">
        <v>10</v>
      </c>
      <c r="H31" s="27">
        <v>28490</v>
      </c>
      <c r="I31" s="28">
        <v>39082</v>
      </c>
      <c r="J31" s="23">
        <f>YEAR(I31)-YEAR(H31)</f>
        <v>29</v>
      </c>
      <c r="K31" s="16" t="s">
        <v>12</v>
      </c>
      <c r="L31" s="19" t="s">
        <v>15</v>
      </c>
    </row>
    <row r="32" spans="1:13">
      <c r="A32" s="20" t="s">
        <v>8</v>
      </c>
      <c r="B32" s="22" t="s">
        <v>327</v>
      </c>
      <c r="C32" s="13" t="s">
        <v>25</v>
      </c>
      <c r="D32" s="16" t="s">
        <v>335</v>
      </c>
      <c r="E32" s="16" t="s">
        <v>484</v>
      </c>
      <c r="F32" s="1" t="s">
        <v>135</v>
      </c>
      <c r="G32" s="16" t="s">
        <v>10</v>
      </c>
      <c r="H32" s="27">
        <v>28490</v>
      </c>
      <c r="I32" s="28">
        <v>39082</v>
      </c>
      <c r="J32" s="23">
        <f t="shared" si="1"/>
        <v>29</v>
      </c>
      <c r="K32" s="16" t="s">
        <v>12</v>
      </c>
      <c r="L32" s="19" t="s">
        <v>15</v>
      </c>
      <c r="M32" s="1" t="s">
        <v>125</v>
      </c>
    </row>
    <row r="33" spans="1:13">
      <c r="A33" s="20" t="s">
        <v>8</v>
      </c>
      <c r="B33" s="22" t="s">
        <v>327</v>
      </c>
      <c r="C33" s="13" t="s">
        <v>26</v>
      </c>
      <c r="D33" s="16" t="s">
        <v>336</v>
      </c>
      <c r="E33" s="16" t="s">
        <v>485</v>
      </c>
      <c r="F33" s="1" t="s">
        <v>135</v>
      </c>
      <c r="G33" s="16" t="s">
        <v>10</v>
      </c>
      <c r="H33" s="27">
        <v>28490</v>
      </c>
      <c r="I33" s="28">
        <v>39082</v>
      </c>
      <c r="J33" s="23">
        <f t="shared" si="1"/>
        <v>29</v>
      </c>
      <c r="K33" s="16" t="s">
        <v>12</v>
      </c>
      <c r="L33" s="19" t="s">
        <v>15</v>
      </c>
      <c r="M33" s="1" t="s">
        <v>125</v>
      </c>
    </row>
    <row r="34" spans="1:13">
      <c r="A34" s="20" t="s">
        <v>8</v>
      </c>
      <c r="B34" s="22" t="s">
        <v>327</v>
      </c>
      <c r="C34" s="13" t="s">
        <v>27</v>
      </c>
      <c r="D34" s="16" t="s">
        <v>337</v>
      </c>
      <c r="E34" s="16" t="s">
        <v>387</v>
      </c>
      <c r="F34" s="1" t="s">
        <v>135</v>
      </c>
      <c r="G34" s="16" t="s">
        <v>10</v>
      </c>
      <c r="H34" s="27">
        <v>28490</v>
      </c>
      <c r="I34" s="28">
        <v>39082</v>
      </c>
      <c r="J34" s="23">
        <f t="shared" si="1"/>
        <v>29</v>
      </c>
      <c r="K34" s="16" t="s">
        <v>12</v>
      </c>
      <c r="L34" s="19" t="s">
        <v>15</v>
      </c>
      <c r="M34" s="1" t="s">
        <v>125</v>
      </c>
    </row>
    <row r="35" spans="1:13">
      <c r="A35" s="20" t="s">
        <v>8</v>
      </c>
      <c r="B35" s="22" t="s">
        <v>327</v>
      </c>
      <c r="C35" s="13" t="s">
        <v>28</v>
      </c>
      <c r="D35" s="16" t="s">
        <v>338</v>
      </c>
      <c r="E35" s="16" t="s">
        <v>388</v>
      </c>
      <c r="F35" s="1" t="s">
        <v>135</v>
      </c>
      <c r="G35" s="16" t="s">
        <v>10</v>
      </c>
      <c r="H35" s="27">
        <v>28490</v>
      </c>
      <c r="I35" s="28">
        <v>39082</v>
      </c>
      <c r="J35" s="23">
        <f t="shared" si="1"/>
        <v>29</v>
      </c>
      <c r="K35" s="16" t="s">
        <v>12</v>
      </c>
      <c r="L35" s="19" t="s">
        <v>15</v>
      </c>
      <c r="M35" s="1" t="s">
        <v>125</v>
      </c>
    </row>
    <row r="36" spans="1:13">
      <c r="A36" s="20" t="s">
        <v>8</v>
      </c>
      <c r="B36" s="22" t="s">
        <v>327</v>
      </c>
      <c r="C36" s="13" t="s">
        <v>29</v>
      </c>
      <c r="D36" s="16" t="s">
        <v>339</v>
      </c>
      <c r="E36" s="16" t="s">
        <v>389</v>
      </c>
      <c r="F36" s="1" t="s">
        <v>135</v>
      </c>
      <c r="G36" s="16" t="s">
        <v>10</v>
      </c>
      <c r="H36" s="27">
        <v>28490</v>
      </c>
      <c r="I36" s="28">
        <v>39082</v>
      </c>
      <c r="J36" s="23">
        <f t="shared" si="1"/>
        <v>29</v>
      </c>
      <c r="K36" s="16" t="s">
        <v>12</v>
      </c>
      <c r="L36" s="19" t="s">
        <v>15</v>
      </c>
      <c r="M36" s="1" t="s">
        <v>125</v>
      </c>
    </row>
    <row r="37" spans="1:13">
      <c r="A37" s="20" t="s">
        <v>8</v>
      </c>
      <c r="B37" s="22" t="s">
        <v>189</v>
      </c>
      <c r="C37" s="13" t="s">
        <v>190</v>
      </c>
      <c r="D37" s="16" t="s">
        <v>304</v>
      </c>
      <c r="E37" s="16" t="s">
        <v>486</v>
      </c>
      <c r="F37" s="1" t="s">
        <v>134</v>
      </c>
      <c r="G37" s="16" t="s">
        <v>10</v>
      </c>
      <c r="H37" s="27">
        <v>28490</v>
      </c>
      <c r="I37" s="28">
        <v>39082</v>
      </c>
      <c r="J37" s="23">
        <f t="shared" si="1"/>
        <v>29</v>
      </c>
      <c r="K37" s="16" t="s">
        <v>12</v>
      </c>
      <c r="L37" s="19" t="s">
        <v>193</v>
      </c>
    </row>
    <row r="38" spans="1:13">
      <c r="A38" s="20" t="s">
        <v>8</v>
      </c>
      <c r="B38" s="22" t="s">
        <v>189</v>
      </c>
      <c r="C38" s="13" t="s">
        <v>191</v>
      </c>
      <c r="D38" s="16" t="s">
        <v>305</v>
      </c>
      <c r="E38" s="16" t="s">
        <v>390</v>
      </c>
      <c r="F38" s="1" t="s">
        <v>134</v>
      </c>
      <c r="G38" s="16" t="s">
        <v>10</v>
      </c>
      <c r="H38" s="27">
        <v>28490</v>
      </c>
      <c r="I38" s="28">
        <v>39082</v>
      </c>
      <c r="J38" s="23">
        <f t="shared" si="1"/>
        <v>29</v>
      </c>
      <c r="K38" s="16" t="s">
        <v>12</v>
      </c>
      <c r="L38" s="19" t="s">
        <v>193</v>
      </c>
    </row>
    <row r="39" spans="1:13">
      <c r="A39" s="20" t="s">
        <v>8</v>
      </c>
      <c r="B39" s="22" t="s">
        <v>189</v>
      </c>
      <c r="C39" s="13" t="s">
        <v>494</v>
      </c>
      <c r="E39" s="16" t="s">
        <v>499</v>
      </c>
      <c r="F39" s="1" t="s">
        <v>134</v>
      </c>
      <c r="G39" s="16" t="s">
        <v>10</v>
      </c>
      <c r="H39" s="27">
        <v>28490</v>
      </c>
      <c r="I39" s="28">
        <v>39082</v>
      </c>
      <c r="J39" s="23">
        <f>YEAR(I39)-YEAR(H39)</f>
        <v>29</v>
      </c>
      <c r="K39" s="16" t="s">
        <v>12</v>
      </c>
      <c r="L39" s="19" t="s">
        <v>193</v>
      </c>
    </row>
    <row r="40" spans="1:13">
      <c r="A40" s="20" t="s">
        <v>8</v>
      </c>
      <c r="B40" s="22" t="s">
        <v>189</v>
      </c>
      <c r="C40" s="13" t="s">
        <v>192</v>
      </c>
      <c r="D40" s="16" t="s">
        <v>306</v>
      </c>
      <c r="E40" s="16" t="s">
        <v>487</v>
      </c>
      <c r="F40" s="1" t="s">
        <v>134</v>
      </c>
      <c r="G40" s="16" t="s">
        <v>10</v>
      </c>
      <c r="H40" s="27">
        <v>28490</v>
      </c>
      <c r="I40" s="28">
        <v>39082</v>
      </c>
      <c r="J40" s="23">
        <f>YEAR(I40)-YEAR(H40)</f>
        <v>29</v>
      </c>
      <c r="K40" s="16" t="s">
        <v>12</v>
      </c>
      <c r="L40" s="19" t="s">
        <v>193</v>
      </c>
    </row>
    <row r="41" spans="1:13">
      <c r="A41" s="20" t="s">
        <v>8</v>
      </c>
      <c r="B41" s="22" t="s">
        <v>189</v>
      </c>
      <c r="C41" s="13" t="s">
        <v>495</v>
      </c>
      <c r="E41" s="16" t="s">
        <v>498</v>
      </c>
      <c r="F41" s="1" t="s">
        <v>134</v>
      </c>
      <c r="G41" s="16" t="s">
        <v>10</v>
      </c>
      <c r="H41" s="27">
        <v>28490</v>
      </c>
      <c r="I41" s="28">
        <v>39082</v>
      </c>
      <c r="J41" s="23">
        <f>YEAR(I41)-YEAR(H41)</f>
        <v>29</v>
      </c>
      <c r="K41" s="16" t="s">
        <v>12</v>
      </c>
      <c r="L41" s="19" t="s">
        <v>193</v>
      </c>
    </row>
    <row r="42" spans="1:13">
      <c r="A42" s="20" t="s">
        <v>8</v>
      </c>
      <c r="B42" s="22" t="s">
        <v>189</v>
      </c>
      <c r="C42" s="13" t="s">
        <v>496</v>
      </c>
      <c r="E42" s="16" t="s">
        <v>497</v>
      </c>
      <c r="F42" s="1" t="s">
        <v>134</v>
      </c>
      <c r="G42" s="16" t="s">
        <v>10</v>
      </c>
      <c r="H42" s="27">
        <v>28490</v>
      </c>
      <c r="I42" s="28">
        <v>39082</v>
      </c>
      <c r="J42" s="23">
        <f>YEAR(I42)-YEAR(H42)</f>
        <v>29</v>
      </c>
      <c r="K42" s="16" t="s">
        <v>12</v>
      </c>
      <c r="L42" s="19" t="s">
        <v>193</v>
      </c>
    </row>
    <row r="43" spans="1:13">
      <c r="A43" s="20" t="s">
        <v>8</v>
      </c>
      <c r="B43" s="22" t="s">
        <v>179</v>
      </c>
      <c r="C43" s="1" t="s">
        <v>30</v>
      </c>
      <c r="D43" s="16" t="s">
        <v>256</v>
      </c>
      <c r="E43" s="16" t="s">
        <v>391</v>
      </c>
      <c r="F43" s="1" t="s">
        <v>135</v>
      </c>
      <c r="G43" s="16" t="s">
        <v>249</v>
      </c>
      <c r="H43" s="15">
        <v>28215</v>
      </c>
      <c r="I43" s="18">
        <v>40359</v>
      </c>
      <c r="J43" s="23">
        <f t="shared" ref="J43:J51" si="2">YEAR(I43)-YEAR(H43)</f>
        <v>33</v>
      </c>
      <c r="K43" s="16" t="s">
        <v>12</v>
      </c>
      <c r="L43" s="19" t="s">
        <v>14</v>
      </c>
    </row>
    <row r="44" spans="1:13">
      <c r="A44" s="20" t="s">
        <v>8</v>
      </c>
      <c r="B44" s="22" t="s">
        <v>179</v>
      </c>
      <c r="C44" s="13" t="s">
        <v>31</v>
      </c>
      <c r="D44" s="16" t="s">
        <v>257</v>
      </c>
      <c r="E44" s="16" t="s">
        <v>392</v>
      </c>
      <c r="F44" s="1" t="s">
        <v>135</v>
      </c>
      <c r="G44" s="16" t="s">
        <v>249</v>
      </c>
      <c r="H44" s="15">
        <v>28215</v>
      </c>
      <c r="I44" s="18">
        <v>40359</v>
      </c>
      <c r="J44" s="23">
        <f t="shared" si="2"/>
        <v>33</v>
      </c>
      <c r="K44" s="16" t="s">
        <v>12</v>
      </c>
      <c r="L44" s="19" t="s">
        <v>14</v>
      </c>
    </row>
    <row r="45" spans="1:13">
      <c r="A45" s="20" t="s">
        <v>8</v>
      </c>
      <c r="B45" s="22" t="s">
        <v>179</v>
      </c>
      <c r="C45" s="13" t="s">
        <v>255</v>
      </c>
      <c r="D45" s="16" t="s">
        <v>258</v>
      </c>
      <c r="E45" s="16" t="s">
        <v>393</v>
      </c>
      <c r="F45" s="1" t="s">
        <v>135</v>
      </c>
      <c r="G45" s="16" t="s">
        <v>249</v>
      </c>
      <c r="H45" s="15">
        <v>28215</v>
      </c>
      <c r="I45" s="18">
        <v>40359</v>
      </c>
      <c r="J45" s="23">
        <f t="shared" si="2"/>
        <v>33</v>
      </c>
      <c r="K45" s="16" t="s">
        <v>12</v>
      </c>
      <c r="L45" s="19" t="s">
        <v>14</v>
      </c>
    </row>
    <row r="46" spans="1:13">
      <c r="A46" s="20" t="s">
        <v>8</v>
      </c>
      <c r="B46" s="22" t="s">
        <v>179</v>
      </c>
      <c r="C46" s="1" t="s">
        <v>394</v>
      </c>
      <c r="E46" s="16" t="s">
        <v>398</v>
      </c>
      <c r="F46" s="1" t="s">
        <v>397</v>
      </c>
      <c r="G46" s="16" t="s">
        <v>249</v>
      </c>
      <c r="H46" s="15">
        <v>28215</v>
      </c>
      <c r="I46" s="18">
        <v>40359</v>
      </c>
      <c r="J46" s="23">
        <f>YEAR(I46)-YEAR(H46)</f>
        <v>33</v>
      </c>
      <c r="K46" s="16" t="s">
        <v>12</v>
      </c>
      <c r="L46" s="19" t="s">
        <v>14</v>
      </c>
    </row>
    <row r="47" spans="1:13">
      <c r="A47" s="20" t="s">
        <v>8</v>
      </c>
      <c r="B47" s="22" t="s">
        <v>179</v>
      </c>
      <c r="C47" s="13" t="s">
        <v>395</v>
      </c>
      <c r="E47" s="16" t="s">
        <v>399</v>
      </c>
      <c r="F47" s="1" t="s">
        <v>397</v>
      </c>
      <c r="G47" s="16" t="s">
        <v>249</v>
      </c>
      <c r="H47" s="15">
        <v>28215</v>
      </c>
      <c r="I47" s="18">
        <v>40359</v>
      </c>
      <c r="J47" s="23">
        <f>YEAR(I47)-YEAR(H47)</f>
        <v>33</v>
      </c>
      <c r="K47" s="16" t="s">
        <v>12</v>
      </c>
      <c r="L47" s="19" t="s">
        <v>14</v>
      </c>
    </row>
    <row r="48" spans="1:13">
      <c r="A48" s="20" t="s">
        <v>8</v>
      </c>
      <c r="B48" s="22" t="s">
        <v>179</v>
      </c>
      <c r="C48" s="13" t="s">
        <v>396</v>
      </c>
      <c r="E48" s="16" t="s">
        <v>400</v>
      </c>
      <c r="F48" s="1" t="s">
        <v>397</v>
      </c>
      <c r="G48" s="16" t="s">
        <v>249</v>
      </c>
      <c r="H48" s="15">
        <v>28215</v>
      </c>
      <c r="I48" s="18">
        <v>40359</v>
      </c>
      <c r="J48" s="23">
        <f>YEAR(I48)-YEAR(H48)</f>
        <v>33</v>
      </c>
      <c r="K48" s="16" t="s">
        <v>12</v>
      </c>
      <c r="L48" s="19" t="s">
        <v>14</v>
      </c>
    </row>
    <row r="49" spans="1:12">
      <c r="A49" s="20" t="s">
        <v>8</v>
      </c>
      <c r="B49" s="22" t="s">
        <v>148</v>
      </c>
      <c r="C49" s="1" t="s">
        <v>194</v>
      </c>
      <c r="D49" s="16" t="s">
        <v>259</v>
      </c>
      <c r="E49" s="16" t="s">
        <v>401</v>
      </c>
      <c r="F49" s="1" t="s">
        <v>135</v>
      </c>
      <c r="G49" s="16" t="s">
        <v>249</v>
      </c>
      <c r="H49" s="15">
        <v>32963</v>
      </c>
      <c r="I49" s="18">
        <v>40268</v>
      </c>
      <c r="J49" s="23">
        <f t="shared" si="2"/>
        <v>20</v>
      </c>
      <c r="K49" s="16" t="s">
        <v>12</v>
      </c>
      <c r="L49" s="19" t="s">
        <v>150</v>
      </c>
    </row>
    <row r="50" spans="1:12">
      <c r="A50" s="20" t="s">
        <v>8</v>
      </c>
      <c r="B50" s="22" t="s">
        <v>148</v>
      </c>
      <c r="C50" s="1" t="s">
        <v>268</v>
      </c>
      <c r="D50" s="16" t="s">
        <v>270</v>
      </c>
      <c r="E50" s="16" t="s">
        <v>402</v>
      </c>
      <c r="F50" s="1" t="s">
        <v>135</v>
      </c>
      <c r="G50" s="16" t="s">
        <v>249</v>
      </c>
      <c r="H50" s="15">
        <v>32963</v>
      </c>
      <c r="I50" s="18">
        <v>40268</v>
      </c>
      <c r="J50" s="23">
        <f t="shared" si="2"/>
        <v>20</v>
      </c>
      <c r="K50" s="16" t="s">
        <v>12</v>
      </c>
      <c r="L50" s="19" t="s">
        <v>150</v>
      </c>
    </row>
    <row r="51" spans="1:12">
      <c r="A51" s="20" t="s">
        <v>8</v>
      </c>
      <c r="B51" s="22" t="s">
        <v>148</v>
      </c>
      <c r="C51" s="1" t="s">
        <v>269</v>
      </c>
      <c r="D51" s="16" t="s">
        <v>271</v>
      </c>
      <c r="E51" s="16" t="s">
        <v>403</v>
      </c>
      <c r="F51" s="1" t="s">
        <v>135</v>
      </c>
      <c r="G51" s="16" t="s">
        <v>249</v>
      </c>
      <c r="H51" s="15">
        <v>32963</v>
      </c>
      <c r="I51" s="18">
        <v>40268</v>
      </c>
      <c r="J51" s="23">
        <f t="shared" si="2"/>
        <v>20</v>
      </c>
      <c r="K51" s="16" t="s">
        <v>12</v>
      </c>
      <c r="L51" s="19" t="s">
        <v>150</v>
      </c>
    </row>
    <row r="52" spans="1:12">
      <c r="A52" s="20" t="s">
        <v>195</v>
      </c>
      <c r="B52" s="16" t="s">
        <v>180</v>
      </c>
      <c r="C52" s="1" t="s">
        <v>128</v>
      </c>
      <c r="D52" s="16" t="s">
        <v>212</v>
      </c>
      <c r="E52" s="16" t="s">
        <v>404</v>
      </c>
      <c r="F52" s="1" t="s">
        <v>134</v>
      </c>
      <c r="G52" s="16" t="s">
        <v>249</v>
      </c>
      <c r="H52" s="15">
        <v>35611</v>
      </c>
      <c r="I52" s="18">
        <v>40359</v>
      </c>
      <c r="J52" s="23">
        <f>YEAR(I52)-YEAR(H52)</f>
        <v>13</v>
      </c>
      <c r="K52" s="16" t="s">
        <v>12</v>
      </c>
      <c r="L52" s="19" t="s">
        <v>124</v>
      </c>
    </row>
    <row r="53" spans="1:12">
      <c r="A53" s="20" t="s">
        <v>195</v>
      </c>
      <c r="B53" s="16" t="s">
        <v>180</v>
      </c>
      <c r="C53" s="1" t="s">
        <v>260</v>
      </c>
      <c r="E53" s="16" t="s">
        <v>405</v>
      </c>
      <c r="F53" s="1" t="s">
        <v>134</v>
      </c>
      <c r="G53" s="16" t="s">
        <v>249</v>
      </c>
      <c r="H53" s="15">
        <v>35611</v>
      </c>
      <c r="I53" s="18">
        <v>40359</v>
      </c>
      <c r="J53" s="23">
        <f>YEAR(I53)-YEAR(H53)</f>
        <v>13</v>
      </c>
      <c r="K53" s="16" t="s">
        <v>12</v>
      </c>
      <c r="L53" s="19" t="s">
        <v>124</v>
      </c>
    </row>
    <row r="54" spans="1:12">
      <c r="A54" s="20" t="s">
        <v>195</v>
      </c>
      <c r="B54" s="16" t="s">
        <v>180</v>
      </c>
      <c r="C54" s="13" t="s">
        <v>345</v>
      </c>
      <c r="E54" s="16" t="s">
        <v>406</v>
      </c>
      <c r="F54" s="1" t="s">
        <v>134</v>
      </c>
      <c r="G54" s="16" t="s">
        <v>249</v>
      </c>
      <c r="H54" s="15">
        <v>35611</v>
      </c>
      <c r="I54" s="18">
        <v>40359</v>
      </c>
      <c r="J54" s="23">
        <f>YEAR(I54)-YEAR(H54)</f>
        <v>13</v>
      </c>
      <c r="K54" s="16" t="s">
        <v>12</v>
      </c>
      <c r="L54" s="19" t="s">
        <v>124</v>
      </c>
    </row>
    <row r="55" spans="1:12">
      <c r="A55" s="20" t="s">
        <v>195</v>
      </c>
      <c r="B55" s="16" t="s">
        <v>180</v>
      </c>
      <c r="C55" s="13" t="s">
        <v>346</v>
      </c>
      <c r="E55" s="16" t="s">
        <v>407</v>
      </c>
      <c r="F55" s="1" t="s">
        <v>134</v>
      </c>
      <c r="G55" s="16" t="s">
        <v>249</v>
      </c>
      <c r="H55" s="15">
        <v>35611</v>
      </c>
      <c r="I55" s="18">
        <v>40359</v>
      </c>
      <c r="J55" s="23">
        <f>YEAR(I55)-YEAR(H55)</f>
        <v>13</v>
      </c>
      <c r="K55" s="16" t="s">
        <v>12</v>
      </c>
      <c r="L55" s="19" t="s">
        <v>124</v>
      </c>
    </row>
    <row r="56" spans="1:12">
      <c r="A56" s="20" t="s">
        <v>195</v>
      </c>
      <c r="B56" s="16" t="s">
        <v>180</v>
      </c>
      <c r="C56" s="1" t="s">
        <v>672</v>
      </c>
      <c r="D56" s="16" t="s">
        <v>261</v>
      </c>
      <c r="E56" s="16" t="s">
        <v>673</v>
      </c>
      <c r="F56" s="1" t="s">
        <v>134</v>
      </c>
      <c r="G56" s="16" t="s">
        <v>249</v>
      </c>
      <c r="H56" s="15">
        <v>35611</v>
      </c>
      <c r="I56" s="18">
        <v>40359</v>
      </c>
      <c r="J56" s="23">
        <f>YEAR(I56)-YEAR(H56)</f>
        <v>13</v>
      </c>
      <c r="K56" s="16" t="s">
        <v>12</v>
      </c>
      <c r="L56" s="19" t="s">
        <v>124</v>
      </c>
    </row>
    <row r="57" spans="1:12">
      <c r="A57" s="20" t="s">
        <v>195</v>
      </c>
      <c r="B57" s="16" t="s">
        <v>180</v>
      </c>
      <c r="C57" s="13" t="s">
        <v>342</v>
      </c>
      <c r="E57" s="16" t="s">
        <v>674</v>
      </c>
      <c r="F57" s="1" t="s">
        <v>134</v>
      </c>
      <c r="G57" s="16" t="s">
        <v>249</v>
      </c>
      <c r="H57" s="15">
        <v>35611</v>
      </c>
      <c r="I57" s="18">
        <v>40359</v>
      </c>
      <c r="J57" s="23">
        <f t="shared" ref="J57:J67" si="3">YEAR(I57)-YEAR(H57)</f>
        <v>13</v>
      </c>
      <c r="K57" s="16" t="s">
        <v>12</v>
      </c>
      <c r="L57" s="19" t="s">
        <v>124</v>
      </c>
    </row>
    <row r="58" spans="1:12">
      <c r="A58" s="20" t="s">
        <v>195</v>
      </c>
      <c r="B58" s="16" t="s">
        <v>180</v>
      </c>
      <c r="C58" s="13" t="s">
        <v>343</v>
      </c>
      <c r="E58" s="16" t="s">
        <v>675</v>
      </c>
      <c r="F58" s="1" t="s">
        <v>134</v>
      </c>
      <c r="G58" s="16" t="s">
        <v>249</v>
      </c>
      <c r="H58" s="15">
        <v>35611</v>
      </c>
      <c r="I58" s="18">
        <v>40359</v>
      </c>
      <c r="J58" s="23">
        <f t="shared" si="3"/>
        <v>13</v>
      </c>
      <c r="K58" s="16" t="s">
        <v>12</v>
      </c>
      <c r="L58" s="19" t="s">
        <v>124</v>
      </c>
    </row>
    <row r="59" spans="1:12">
      <c r="A59" s="20" t="s">
        <v>195</v>
      </c>
      <c r="B59" s="16" t="s">
        <v>180</v>
      </c>
      <c r="C59" s="1" t="s">
        <v>344</v>
      </c>
      <c r="E59" s="16" t="s">
        <v>408</v>
      </c>
      <c r="F59" s="1" t="s">
        <v>134</v>
      </c>
      <c r="G59" s="16" t="s">
        <v>249</v>
      </c>
      <c r="H59" s="15">
        <v>37346</v>
      </c>
      <c r="I59" s="18">
        <v>40359</v>
      </c>
      <c r="J59" s="23">
        <f t="shared" si="3"/>
        <v>8</v>
      </c>
      <c r="K59" s="16" t="s">
        <v>12</v>
      </c>
      <c r="L59" s="19" t="s">
        <v>124</v>
      </c>
    </row>
    <row r="60" spans="1:12">
      <c r="A60" s="20" t="s">
        <v>195</v>
      </c>
      <c r="B60" s="16" t="s">
        <v>180</v>
      </c>
      <c r="C60" s="13" t="s">
        <v>345</v>
      </c>
      <c r="E60" s="16" t="s">
        <v>409</v>
      </c>
      <c r="F60" s="1" t="s">
        <v>134</v>
      </c>
      <c r="G60" s="16" t="s">
        <v>249</v>
      </c>
      <c r="H60" s="15">
        <v>37346</v>
      </c>
      <c r="I60" s="18">
        <v>40359</v>
      </c>
      <c r="J60" s="23">
        <f t="shared" si="3"/>
        <v>8</v>
      </c>
      <c r="K60" s="16" t="s">
        <v>12</v>
      </c>
      <c r="L60" s="19" t="s">
        <v>124</v>
      </c>
    </row>
    <row r="61" spans="1:12">
      <c r="A61" s="20" t="s">
        <v>195</v>
      </c>
      <c r="B61" s="16" t="s">
        <v>180</v>
      </c>
      <c r="C61" s="13" t="s">
        <v>346</v>
      </c>
      <c r="E61" s="16" t="s">
        <v>410</v>
      </c>
      <c r="F61" s="1" t="s">
        <v>134</v>
      </c>
      <c r="G61" s="16" t="s">
        <v>249</v>
      </c>
      <c r="H61" s="15">
        <v>37346</v>
      </c>
      <c r="I61" s="18">
        <v>40359</v>
      </c>
      <c r="J61" s="23">
        <f t="shared" si="3"/>
        <v>8</v>
      </c>
      <c r="K61" s="16" t="s">
        <v>12</v>
      </c>
      <c r="L61" s="19" t="s">
        <v>124</v>
      </c>
    </row>
    <row r="62" spans="1:12">
      <c r="A62" s="20" t="s">
        <v>195</v>
      </c>
      <c r="B62" s="16" t="s">
        <v>180</v>
      </c>
      <c r="C62" s="1" t="s">
        <v>347</v>
      </c>
      <c r="E62" s="16" t="s">
        <v>411</v>
      </c>
      <c r="F62" s="1" t="s">
        <v>134</v>
      </c>
      <c r="G62" s="16" t="s">
        <v>249</v>
      </c>
      <c r="H62" s="15">
        <v>37346</v>
      </c>
      <c r="I62" s="18">
        <v>40359</v>
      </c>
      <c r="J62" s="23">
        <f t="shared" si="3"/>
        <v>8</v>
      </c>
      <c r="K62" s="16" t="s">
        <v>12</v>
      </c>
      <c r="L62" s="19" t="s">
        <v>124</v>
      </c>
    </row>
    <row r="63" spans="1:12">
      <c r="A63" s="20" t="s">
        <v>195</v>
      </c>
      <c r="B63" s="16" t="s">
        <v>180</v>
      </c>
      <c r="C63" s="13" t="s">
        <v>345</v>
      </c>
      <c r="E63" s="16" t="s">
        <v>412</v>
      </c>
      <c r="F63" s="1" t="s">
        <v>134</v>
      </c>
      <c r="G63" s="16" t="s">
        <v>249</v>
      </c>
      <c r="H63" s="15">
        <v>37346</v>
      </c>
      <c r="I63" s="18">
        <v>40359</v>
      </c>
      <c r="J63" s="23">
        <f t="shared" si="3"/>
        <v>8</v>
      </c>
      <c r="K63" s="16" t="s">
        <v>12</v>
      </c>
      <c r="L63" s="19" t="s">
        <v>124</v>
      </c>
    </row>
    <row r="64" spans="1:12">
      <c r="A64" s="20" t="s">
        <v>195</v>
      </c>
      <c r="B64" s="16" t="s">
        <v>180</v>
      </c>
      <c r="C64" s="13" t="s">
        <v>346</v>
      </c>
      <c r="E64" s="16" t="s">
        <v>413</v>
      </c>
      <c r="F64" s="1" t="s">
        <v>134</v>
      </c>
      <c r="G64" s="16" t="s">
        <v>249</v>
      </c>
      <c r="H64" s="15">
        <v>37346</v>
      </c>
      <c r="I64" s="18">
        <v>40359</v>
      </c>
      <c r="J64" s="23">
        <f t="shared" si="3"/>
        <v>8</v>
      </c>
      <c r="K64" s="16" t="s">
        <v>12</v>
      </c>
      <c r="L64" s="19" t="s">
        <v>124</v>
      </c>
    </row>
    <row r="65" spans="1:13">
      <c r="A65" s="20" t="s">
        <v>195</v>
      </c>
      <c r="B65" s="16" t="s">
        <v>180</v>
      </c>
      <c r="C65" s="1" t="s">
        <v>348</v>
      </c>
      <c r="E65" s="16" t="s">
        <v>414</v>
      </c>
      <c r="F65" s="1" t="s">
        <v>134</v>
      </c>
      <c r="G65" s="16" t="s">
        <v>249</v>
      </c>
      <c r="H65" s="15">
        <v>37346</v>
      </c>
      <c r="I65" s="18">
        <v>40359</v>
      </c>
      <c r="J65" s="23">
        <f t="shared" si="3"/>
        <v>8</v>
      </c>
      <c r="K65" s="16" t="s">
        <v>12</v>
      </c>
      <c r="L65" s="19" t="s">
        <v>124</v>
      </c>
    </row>
    <row r="66" spans="1:13">
      <c r="A66" s="20" t="s">
        <v>195</v>
      </c>
      <c r="B66" s="16" t="s">
        <v>180</v>
      </c>
      <c r="C66" s="13" t="s">
        <v>345</v>
      </c>
      <c r="E66" s="16" t="s">
        <v>415</v>
      </c>
      <c r="F66" s="1" t="s">
        <v>134</v>
      </c>
      <c r="G66" s="16" t="s">
        <v>249</v>
      </c>
      <c r="H66" s="15">
        <v>37346</v>
      </c>
      <c r="I66" s="18">
        <v>40359</v>
      </c>
      <c r="J66" s="23">
        <f t="shared" si="3"/>
        <v>8</v>
      </c>
      <c r="K66" s="16" t="s">
        <v>12</v>
      </c>
      <c r="L66" s="19" t="s">
        <v>124</v>
      </c>
    </row>
    <row r="67" spans="1:13">
      <c r="A67" s="20" t="s">
        <v>195</v>
      </c>
      <c r="B67" s="16" t="s">
        <v>180</v>
      </c>
      <c r="C67" s="13" t="s">
        <v>346</v>
      </c>
      <c r="E67" s="16" t="s">
        <v>416</v>
      </c>
      <c r="F67" s="1" t="s">
        <v>134</v>
      </c>
      <c r="G67" s="16" t="s">
        <v>249</v>
      </c>
      <c r="H67" s="15">
        <v>37346</v>
      </c>
      <c r="I67" s="18">
        <v>40359</v>
      </c>
      <c r="J67" s="23">
        <f t="shared" si="3"/>
        <v>8</v>
      </c>
      <c r="K67" s="16" t="s">
        <v>12</v>
      </c>
      <c r="L67" s="19" t="s">
        <v>124</v>
      </c>
    </row>
    <row r="68" spans="1:13">
      <c r="A68" s="20" t="s">
        <v>195</v>
      </c>
      <c r="B68" s="16" t="s">
        <v>180</v>
      </c>
      <c r="C68" s="1" t="s">
        <v>129</v>
      </c>
      <c r="D68" s="16" t="s">
        <v>213</v>
      </c>
      <c r="E68" s="16" t="s">
        <v>417</v>
      </c>
      <c r="F68" s="1" t="s">
        <v>134</v>
      </c>
      <c r="G68" s="16" t="s">
        <v>249</v>
      </c>
      <c r="H68" s="15">
        <v>35611</v>
      </c>
      <c r="I68" s="18">
        <v>40359</v>
      </c>
      <c r="J68" s="23">
        <f t="shared" ref="J68:J75" si="4">YEAR(I68)-YEAR(H68)</f>
        <v>13</v>
      </c>
      <c r="K68" s="16" t="s">
        <v>12</v>
      </c>
      <c r="L68" s="19" t="s">
        <v>124</v>
      </c>
    </row>
    <row r="69" spans="1:13">
      <c r="A69" s="20" t="s">
        <v>195</v>
      </c>
      <c r="B69" s="16" t="s">
        <v>180</v>
      </c>
      <c r="C69" s="13" t="s">
        <v>345</v>
      </c>
      <c r="E69" s="16" t="s">
        <v>418</v>
      </c>
      <c r="F69" s="1" t="s">
        <v>134</v>
      </c>
      <c r="G69" s="16" t="s">
        <v>249</v>
      </c>
      <c r="H69" s="15">
        <v>37346</v>
      </c>
      <c r="I69" s="18">
        <v>40359</v>
      </c>
      <c r="J69" s="23">
        <f t="shared" si="4"/>
        <v>8</v>
      </c>
      <c r="K69" s="16" t="s">
        <v>12</v>
      </c>
      <c r="L69" s="19" t="s">
        <v>124</v>
      </c>
    </row>
    <row r="70" spans="1:13">
      <c r="A70" s="20" t="s">
        <v>195</v>
      </c>
      <c r="B70" s="16" t="s">
        <v>180</v>
      </c>
      <c r="C70" s="13" t="s">
        <v>346</v>
      </c>
      <c r="E70" s="16" t="s">
        <v>419</v>
      </c>
      <c r="F70" s="1" t="s">
        <v>134</v>
      </c>
      <c r="G70" s="16" t="s">
        <v>249</v>
      </c>
      <c r="H70" s="15">
        <v>37346</v>
      </c>
      <c r="I70" s="18">
        <v>40359</v>
      </c>
      <c r="J70" s="23">
        <f t="shared" si="4"/>
        <v>8</v>
      </c>
      <c r="K70" s="16" t="s">
        <v>12</v>
      </c>
      <c r="L70" s="19" t="s">
        <v>124</v>
      </c>
    </row>
    <row r="71" spans="1:13">
      <c r="A71" s="20" t="s">
        <v>195</v>
      </c>
      <c r="B71" s="16" t="s">
        <v>180</v>
      </c>
      <c r="C71" s="1" t="s">
        <v>130</v>
      </c>
      <c r="D71" s="16" t="s">
        <v>214</v>
      </c>
      <c r="E71" s="16" t="s">
        <v>420</v>
      </c>
      <c r="F71" s="1" t="s">
        <v>134</v>
      </c>
      <c r="G71" s="16" t="s">
        <v>249</v>
      </c>
      <c r="H71" s="15">
        <v>35611</v>
      </c>
      <c r="I71" s="18">
        <v>40359</v>
      </c>
      <c r="J71" s="23">
        <f t="shared" si="4"/>
        <v>13</v>
      </c>
      <c r="K71" s="16" t="s">
        <v>12</v>
      </c>
      <c r="L71" s="19" t="s">
        <v>124</v>
      </c>
    </row>
    <row r="72" spans="1:13">
      <c r="A72" s="20" t="s">
        <v>195</v>
      </c>
      <c r="B72" s="16" t="s">
        <v>180</v>
      </c>
      <c r="C72" s="13" t="s">
        <v>345</v>
      </c>
      <c r="E72" s="16" t="s">
        <v>421</v>
      </c>
      <c r="F72" s="1" t="s">
        <v>134</v>
      </c>
      <c r="G72" s="16" t="s">
        <v>249</v>
      </c>
      <c r="H72" s="15">
        <v>37346</v>
      </c>
      <c r="I72" s="18">
        <v>40359</v>
      </c>
      <c r="J72" s="23">
        <f t="shared" si="4"/>
        <v>8</v>
      </c>
      <c r="K72" s="16" t="s">
        <v>12</v>
      </c>
      <c r="L72" s="19" t="s">
        <v>124</v>
      </c>
    </row>
    <row r="73" spans="1:13">
      <c r="A73" s="20" t="s">
        <v>195</v>
      </c>
      <c r="B73" s="16" t="s">
        <v>180</v>
      </c>
      <c r="C73" s="13" t="s">
        <v>346</v>
      </c>
      <c r="E73" s="16" t="s">
        <v>422</v>
      </c>
      <c r="F73" s="1" t="s">
        <v>134</v>
      </c>
      <c r="G73" s="16" t="s">
        <v>249</v>
      </c>
      <c r="H73" s="15">
        <v>37346</v>
      </c>
      <c r="I73" s="18">
        <v>40359</v>
      </c>
      <c r="J73" s="23">
        <f t="shared" si="4"/>
        <v>8</v>
      </c>
      <c r="K73" s="16" t="s">
        <v>12</v>
      </c>
      <c r="L73" s="19" t="s">
        <v>124</v>
      </c>
    </row>
    <row r="74" spans="1:13" ht="15" customHeight="1">
      <c r="A74" s="20" t="s">
        <v>195</v>
      </c>
      <c r="B74" s="16" t="s">
        <v>180</v>
      </c>
      <c r="C74" s="1" t="s">
        <v>131</v>
      </c>
      <c r="D74" s="16" t="s">
        <v>215</v>
      </c>
      <c r="E74" s="16" t="s">
        <v>423</v>
      </c>
      <c r="F74" s="1" t="s">
        <v>134</v>
      </c>
      <c r="G74" s="16" t="s">
        <v>249</v>
      </c>
      <c r="H74" s="15">
        <v>35611</v>
      </c>
      <c r="I74" s="18">
        <v>40359</v>
      </c>
      <c r="J74" s="23">
        <f t="shared" si="4"/>
        <v>13</v>
      </c>
      <c r="K74" s="16" t="s">
        <v>12</v>
      </c>
      <c r="L74" s="19" t="s">
        <v>124</v>
      </c>
    </row>
    <row r="75" spans="1:13" ht="15" customHeight="1">
      <c r="A75" s="20" t="s">
        <v>195</v>
      </c>
      <c r="B75" s="16" t="s">
        <v>196</v>
      </c>
      <c r="C75" s="1" t="s">
        <v>197</v>
      </c>
      <c r="D75" s="16" t="s">
        <v>216</v>
      </c>
      <c r="E75" s="16" t="s">
        <v>424</v>
      </c>
      <c r="F75" s="1" t="s">
        <v>134</v>
      </c>
      <c r="G75" s="16" t="s">
        <v>250</v>
      </c>
      <c r="H75" s="15">
        <v>37287</v>
      </c>
      <c r="I75" s="18">
        <v>40268</v>
      </c>
      <c r="J75" s="23">
        <f t="shared" si="4"/>
        <v>8</v>
      </c>
      <c r="K75" s="16" t="s">
        <v>12</v>
      </c>
      <c r="L75" s="19" t="s">
        <v>199</v>
      </c>
    </row>
    <row r="76" spans="1:13" ht="15" customHeight="1">
      <c r="A76" s="20" t="s">
        <v>195</v>
      </c>
      <c r="B76" s="16" t="s">
        <v>196</v>
      </c>
      <c r="C76" s="1" t="s">
        <v>198</v>
      </c>
      <c r="D76" s="16" t="s">
        <v>217</v>
      </c>
      <c r="E76" s="16" t="s">
        <v>488</v>
      </c>
      <c r="F76" s="1" t="s">
        <v>134</v>
      </c>
      <c r="G76" s="16" t="s">
        <v>250</v>
      </c>
      <c r="H76" s="15">
        <v>37287</v>
      </c>
      <c r="I76" s="18">
        <v>40268</v>
      </c>
      <c r="J76" s="23">
        <f t="shared" ref="J76:J106" si="5">YEAR(I76)-YEAR(H76)</f>
        <v>8</v>
      </c>
      <c r="K76" s="16" t="s">
        <v>12</v>
      </c>
      <c r="L76" s="19" t="s">
        <v>199</v>
      </c>
    </row>
    <row r="77" spans="1:13">
      <c r="A77" s="20" t="s">
        <v>195</v>
      </c>
      <c r="B77" s="16" t="s">
        <v>22</v>
      </c>
      <c r="C77" s="1" t="s">
        <v>132</v>
      </c>
      <c r="D77" s="16" t="s">
        <v>262</v>
      </c>
      <c r="E77" s="16" t="s">
        <v>500</v>
      </c>
      <c r="F77" s="1" t="s">
        <v>136</v>
      </c>
      <c r="G77" s="16" t="s">
        <v>249</v>
      </c>
      <c r="H77" s="15">
        <v>32963</v>
      </c>
      <c r="I77" s="18">
        <v>40359</v>
      </c>
      <c r="J77" s="23">
        <f t="shared" si="5"/>
        <v>20</v>
      </c>
      <c r="K77" s="16" t="s">
        <v>12</v>
      </c>
      <c r="L77" s="19" t="s">
        <v>139</v>
      </c>
      <c r="M77" s="1" t="s">
        <v>140</v>
      </c>
    </row>
    <row r="78" spans="1:13">
      <c r="A78" s="20" t="s">
        <v>195</v>
      </c>
      <c r="B78" s="16" t="s">
        <v>22</v>
      </c>
      <c r="C78" s="1" t="s">
        <v>781</v>
      </c>
      <c r="D78" s="16" t="s">
        <v>263</v>
      </c>
      <c r="E78" s="16" t="s">
        <v>430</v>
      </c>
      <c r="F78" s="1" t="s">
        <v>136</v>
      </c>
      <c r="G78" s="16" t="s">
        <v>249</v>
      </c>
      <c r="H78" s="15">
        <v>32963</v>
      </c>
      <c r="I78" s="18">
        <v>40359</v>
      </c>
      <c r="J78" s="23">
        <f t="shared" ref="J78:J83" si="6">YEAR(I78)-YEAR(H78)</f>
        <v>20</v>
      </c>
      <c r="K78" s="16" t="s">
        <v>12</v>
      </c>
      <c r="L78" s="19" t="s">
        <v>139</v>
      </c>
      <c r="M78" s="1" t="s">
        <v>140</v>
      </c>
    </row>
    <row r="79" spans="1:13">
      <c r="A79" s="20" t="s">
        <v>195</v>
      </c>
      <c r="B79" s="16" t="s">
        <v>22</v>
      </c>
      <c r="C79" s="1" t="s">
        <v>138</v>
      </c>
      <c r="D79" s="16" t="s">
        <v>221</v>
      </c>
      <c r="E79" s="16" t="s">
        <v>434</v>
      </c>
      <c r="F79" s="1" t="s">
        <v>136</v>
      </c>
      <c r="G79" s="16" t="s">
        <v>249</v>
      </c>
      <c r="H79" s="15">
        <v>32963</v>
      </c>
      <c r="I79" s="18">
        <v>40359</v>
      </c>
      <c r="J79" s="23">
        <f t="shared" si="6"/>
        <v>20</v>
      </c>
      <c r="K79" s="16" t="s">
        <v>12</v>
      </c>
      <c r="L79" s="25" t="s">
        <v>139</v>
      </c>
    </row>
    <row r="80" spans="1:13">
      <c r="A80" s="20" t="s">
        <v>195</v>
      </c>
      <c r="B80" s="16" t="s">
        <v>22</v>
      </c>
      <c r="C80" s="1" t="s">
        <v>137</v>
      </c>
      <c r="D80" s="16" t="s">
        <v>218</v>
      </c>
      <c r="E80" s="16" t="s">
        <v>431</v>
      </c>
      <c r="F80" s="1" t="s">
        <v>136</v>
      </c>
      <c r="G80" s="16" t="s">
        <v>249</v>
      </c>
      <c r="H80" s="15">
        <v>32963</v>
      </c>
      <c r="I80" s="18">
        <v>40359</v>
      </c>
      <c r="J80" s="23">
        <f t="shared" si="6"/>
        <v>20</v>
      </c>
      <c r="K80" s="16" t="s">
        <v>12</v>
      </c>
      <c r="L80" s="19" t="s">
        <v>139</v>
      </c>
    </row>
    <row r="81" spans="1:13">
      <c r="A81" s="20" t="s">
        <v>195</v>
      </c>
      <c r="B81" s="16" t="s">
        <v>22</v>
      </c>
      <c r="C81" s="13" t="s">
        <v>141</v>
      </c>
      <c r="D81" s="16" t="s">
        <v>219</v>
      </c>
      <c r="E81" s="16" t="s">
        <v>432</v>
      </c>
      <c r="F81" s="1" t="s">
        <v>136</v>
      </c>
      <c r="G81" s="16" t="s">
        <v>249</v>
      </c>
      <c r="H81" s="15">
        <v>32963</v>
      </c>
      <c r="I81" s="18">
        <v>40359</v>
      </c>
      <c r="J81" s="23">
        <f t="shared" si="6"/>
        <v>20</v>
      </c>
      <c r="K81" s="16" t="s">
        <v>12</v>
      </c>
      <c r="L81" s="19" t="s">
        <v>143</v>
      </c>
      <c r="M81" s="1" t="s">
        <v>140</v>
      </c>
    </row>
    <row r="82" spans="1:13">
      <c r="A82" s="20" t="s">
        <v>195</v>
      </c>
      <c r="B82" s="16" t="s">
        <v>22</v>
      </c>
      <c r="C82" s="13" t="s">
        <v>145</v>
      </c>
      <c r="D82" s="16" t="s">
        <v>220</v>
      </c>
      <c r="E82" s="16" t="s">
        <v>433</v>
      </c>
      <c r="F82" s="21" t="s">
        <v>142</v>
      </c>
      <c r="G82" s="16" t="s">
        <v>249</v>
      </c>
      <c r="H82" s="15">
        <v>32963</v>
      </c>
      <c r="I82" s="18">
        <v>40359</v>
      </c>
      <c r="J82" s="23">
        <f t="shared" si="6"/>
        <v>20</v>
      </c>
      <c r="K82" s="16" t="s">
        <v>12</v>
      </c>
      <c r="L82" s="25" t="s">
        <v>144</v>
      </c>
      <c r="M82" s="1" t="s">
        <v>140</v>
      </c>
    </row>
    <row r="83" spans="1:13">
      <c r="A83" s="20" t="s">
        <v>195</v>
      </c>
      <c r="B83" s="16" t="s">
        <v>22</v>
      </c>
      <c r="C83" s="1" t="s">
        <v>146</v>
      </c>
      <c r="D83" s="16" t="s">
        <v>222</v>
      </c>
      <c r="E83" s="16" t="s">
        <v>501</v>
      </c>
      <c r="F83" s="1" t="s">
        <v>136</v>
      </c>
      <c r="G83" s="16" t="s">
        <v>10</v>
      </c>
      <c r="H83" s="27">
        <v>27759</v>
      </c>
      <c r="I83" s="28">
        <v>40268</v>
      </c>
      <c r="J83" s="23">
        <f t="shared" si="6"/>
        <v>35</v>
      </c>
      <c r="K83" s="16" t="s">
        <v>12</v>
      </c>
      <c r="L83" s="19" t="s">
        <v>147</v>
      </c>
      <c r="M83" s="1" t="s">
        <v>140</v>
      </c>
    </row>
    <row r="84" spans="1:13">
      <c r="A84" s="20" t="s">
        <v>195</v>
      </c>
      <c r="B84" s="16" t="s">
        <v>22</v>
      </c>
      <c r="C84" s="1" t="s">
        <v>349</v>
      </c>
      <c r="E84" s="16" t="s">
        <v>425</v>
      </c>
      <c r="F84" s="1" t="s">
        <v>351</v>
      </c>
      <c r="G84" s="16" t="s">
        <v>249</v>
      </c>
      <c r="H84" s="15">
        <v>34424</v>
      </c>
      <c r="I84" s="18">
        <v>40359</v>
      </c>
      <c r="J84" s="23">
        <f t="shared" si="5"/>
        <v>16</v>
      </c>
      <c r="K84" s="16" t="s">
        <v>12</v>
      </c>
      <c r="L84" s="19" t="s">
        <v>352</v>
      </c>
      <c r="M84" s="1" t="s">
        <v>140</v>
      </c>
    </row>
    <row r="85" spans="1:13">
      <c r="A85" s="20" t="s">
        <v>195</v>
      </c>
      <c r="B85" s="16" t="s">
        <v>22</v>
      </c>
      <c r="C85" s="13" t="s">
        <v>353</v>
      </c>
      <c r="E85" s="16" t="s">
        <v>426</v>
      </c>
      <c r="F85" s="1" t="s">
        <v>351</v>
      </c>
      <c r="G85" s="16" t="s">
        <v>249</v>
      </c>
      <c r="H85" s="15">
        <v>34424</v>
      </c>
      <c r="I85" s="18">
        <v>40359</v>
      </c>
      <c r="J85" s="23">
        <f>YEAR(I85)-YEAR(H85)</f>
        <v>16</v>
      </c>
      <c r="K85" s="16" t="s">
        <v>12</v>
      </c>
      <c r="L85" s="19" t="s">
        <v>352</v>
      </c>
      <c r="M85" s="1" t="s">
        <v>140</v>
      </c>
    </row>
    <row r="86" spans="1:13">
      <c r="A86" s="20" t="s">
        <v>195</v>
      </c>
      <c r="B86" s="16" t="s">
        <v>22</v>
      </c>
      <c r="C86" s="13" t="s">
        <v>354</v>
      </c>
      <c r="E86" s="16" t="s">
        <v>427</v>
      </c>
      <c r="F86" s="1" t="s">
        <v>351</v>
      </c>
      <c r="G86" s="16" t="s">
        <v>249</v>
      </c>
      <c r="H86" s="15">
        <v>34424</v>
      </c>
      <c r="I86" s="18">
        <v>40359</v>
      </c>
      <c r="J86" s="23">
        <f>YEAR(I86)-YEAR(H86)</f>
        <v>16</v>
      </c>
      <c r="K86" s="16" t="s">
        <v>12</v>
      </c>
      <c r="L86" s="19" t="s">
        <v>352</v>
      </c>
      <c r="M86" s="1" t="s">
        <v>140</v>
      </c>
    </row>
    <row r="87" spans="1:13">
      <c r="A87" s="20" t="s">
        <v>195</v>
      </c>
      <c r="B87" s="16" t="s">
        <v>22</v>
      </c>
      <c r="C87" s="1" t="s">
        <v>350</v>
      </c>
      <c r="E87" s="16" t="s">
        <v>428</v>
      </c>
      <c r="F87" s="1" t="s">
        <v>135</v>
      </c>
      <c r="G87" s="16" t="s">
        <v>249</v>
      </c>
      <c r="H87" s="15">
        <v>34424</v>
      </c>
      <c r="I87" s="18">
        <v>40359</v>
      </c>
      <c r="J87" s="23">
        <f t="shared" si="5"/>
        <v>16</v>
      </c>
      <c r="K87" s="16" t="s">
        <v>12</v>
      </c>
      <c r="L87" s="19" t="s">
        <v>352</v>
      </c>
      <c r="M87" s="1" t="s">
        <v>140</v>
      </c>
    </row>
    <row r="88" spans="1:13">
      <c r="A88" s="20" t="s">
        <v>195</v>
      </c>
      <c r="B88" s="16" t="s">
        <v>22</v>
      </c>
      <c r="C88" s="13" t="s">
        <v>355</v>
      </c>
      <c r="E88" s="16" t="s">
        <v>442</v>
      </c>
      <c r="F88" s="1" t="s">
        <v>351</v>
      </c>
      <c r="G88" s="16" t="s">
        <v>249</v>
      </c>
      <c r="H88" s="15">
        <v>34424</v>
      </c>
      <c r="I88" s="18">
        <v>40359</v>
      </c>
      <c r="J88" s="23">
        <f t="shared" si="5"/>
        <v>16</v>
      </c>
      <c r="K88" s="16" t="s">
        <v>12</v>
      </c>
      <c r="L88" s="19" t="s">
        <v>352</v>
      </c>
      <c r="M88" s="1" t="s">
        <v>140</v>
      </c>
    </row>
    <row r="89" spans="1:13">
      <c r="A89" s="20" t="s">
        <v>195</v>
      </c>
      <c r="B89" s="16" t="s">
        <v>22</v>
      </c>
      <c r="C89" s="13" t="s">
        <v>356</v>
      </c>
      <c r="E89" s="16" t="s">
        <v>429</v>
      </c>
      <c r="F89" s="1" t="s">
        <v>351</v>
      </c>
      <c r="G89" s="16" t="s">
        <v>249</v>
      </c>
      <c r="H89" s="15">
        <v>34424</v>
      </c>
      <c r="I89" s="18">
        <v>40359</v>
      </c>
      <c r="J89" s="23">
        <f t="shared" si="5"/>
        <v>16</v>
      </c>
      <c r="K89" s="16" t="s">
        <v>12</v>
      </c>
      <c r="L89" s="19" t="s">
        <v>352</v>
      </c>
      <c r="M89" s="1" t="s">
        <v>140</v>
      </c>
    </row>
    <row r="90" spans="1:13">
      <c r="A90" s="20" t="s">
        <v>195</v>
      </c>
      <c r="B90" s="16" t="s">
        <v>182</v>
      </c>
      <c r="C90" s="1" t="s">
        <v>181</v>
      </c>
      <c r="D90" s="16" t="s">
        <v>223</v>
      </c>
      <c r="E90" s="16" t="s">
        <v>462</v>
      </c>
      <c r="F90" s="1" t="s">
        <v>151</v>
      </c>
      <c r="G90" s="16" t="s">
        <v>249</v>
      </c>
      <c r="H90" s="15">
        <v>32963</v>
      </c>
      <c r="I90" s="18">
        <v>40268</v>
      </c>
      <c r="J90" s="23">
        <f t="shared" si="5"/>
        <v>20</v>
      </c>
      <c r="K90" s="16" t="s">
        <v>12</v>
      </c>
      <c r="L90" s="19" t="s">
        <v>155</v>
      </c>
    </row>
    <row r="91" spans="1:13">
      <c r="A91" s="20" t="s">
        <v>195</v>
      </c>
      <c r="B91" s="16" t="s">
        <v>182</v>
      </c>
      <c r="C91" s="1" t="s">
        <v>153</v>
      </c>
      <c r="D91" s="16" t="s">
        <v>224</v>
      </c>
      <c r="E91" s="16" t="s">
        <v>435</v>
      </c>
      <c r="F91" s="1" t="s">
        <v>151</v>
      </c>
      <c r="G91" s="16" t="s">
        <v>249</v>
      </c>
      <c r="H91" s="15">
        <v>32963</v>
      </c>
      <c r="I91" s="18">
        <v>40268</v>
      </c>
      <c r="J91" s="23">
        <f t="shared" si="5"/>
        <v>20</v>
      </c>
      <c r="K91" s="16" t="s">
        <v>12</v>
      </c>
      <c r="L91" s="19" t="s">
        <v>152</v>
      </c>
    </row>
    <row r="92" spans="1:13">
      <c r="A92" s="20" t="s">
        <v>195</v>
      </c>
      <c r="B92" s="16" t="s">
        <v>182</v>
      </c>
      <c r="C92" s="1" t="s">
        <v>154</v>
      </c>
      <c r="D92" s="16" t="s">
        <v>225</v>
      </c>
      <c r="E92" s="16" t="s">
        <v>436</v>
      </c>
      <c r="F92" s="1" t="s">
        <v>151</v>
      </c>
      <c r="G92" s="16" t="s">
        <v>249</v>
      </c>
      <c r="H92" s="15">
        <v>32963</v>
      </c>
      <c r="I92" s="18">
        <v>40268</v>
      </c>
      <c r="J92" s="23">
        <f t="shared" si="5"/>
        <v>20</v>
      </c>
      <c r="K92" s="16" t="s">
        <v>12</v>
      </c>
      <c r="L92" s="19" t="s">
        <v>152</v>
      </c>
    </row>
    <row r="93" spans="1:13">
      <c r="A93" s="20" t="s">
        <v>16</v>
      </c>
      <c r="B93" s="16" t="s">
        <v>156</v>
      </c>
      <c r="C93" s="1" t="s">
        <v>157</v>
      </c>
      <c r="D93" s="16" t="s">
        <v>226</v>
      </c>
      <c r="E93" s="16" t="s">
        <v>438</v>
      </c>
      <c r="F93" s="1" t="s">
        <v>151</v>
      </c>
      <c r="G93" s="16" t="s">
        <v>250</v>
      </c>
      <c r="H93" s="15">
        <v>37287</v>
      </c>
      <c r="I93" s="18">
        <v>40268</v>
      </c>
      <c r="J93" s="23">
        <f t="shared" si="5"/>
        <v>8</v>
      </c>
      <c r="K93" s="16" t="s">
        <v>12</v>
      </c>
      <c r="L93" s="25" t="s">
        <v>158</v>
      </c>
    </row>
    <row r="94" spans="1:13">
      <c r="A94" s="20" t="s">
        <v>16</v>
      </c>
      <c r="B94" s="16" t="s">
        <v>156</v>
      </c>
      <c r="C94" s="1" t="s">
        <v>159</v>
      </c>
      <c r="D94" s="16" t="s">
        <v>227</v>
      </c>
      <c r="E94" s="16" t="s">
        <v>439</v>
      </c>
      <c r="F94" s="1" t="s">
        <v>151</v>
      </c>
      <c r="G94" s="16" t="s">
        <v>250</v>
      </c>
      <c r="H94" s="15">
        <v>37287</v>
      </c>
      <c r="I94" s="18">
        <v>40268</v>
      </c>
      <c r="J94" s="23">
        <f t="shared" si="5"/>
        <v>8</v>
      </c>
      <c r="K94" s="16" t="s">
        <v>12</v>
      </c>
      <c r="L94" s="25" t="s">
        <v>785</v>
      </c>
    </row>
    <row r="95" spans="1:13">
      <c r="A95" s="20" t="s">
        <v>16</v>
      </c>
      <c r="B95" s="16" t="s">
        <v>156</v>
      </c>
      <c r="C95" s="1" t="s">
        <v>160</v>
      </c>
      <c r="D95" s="16" t="s">
        <v>228</v>
      </c>
      <c r="E95" s="16" t="s">
        <v>437</v>
      </c>
      <c r="F95" s="1" t="s">
        <v>151</v>
      </c>
      <c r="G95" s="16" t="s">
        <v>250</v>
      </c>
      <c r="H95" s="15">
        <v>37287</v>
      </c>
      <c r="I95" s="18">
        <v>40268</v>
      </c>
      <c r="J95" s="23">
        <f t="shared" si="5"/>
        <v>8</v>
      </c>
      <c r="K95" s="16" t="s">
        <v>12</v>
      </c>
      <c r="L95" s="25" t="s">
        <v>158</v>
      </c>
    </row>
    <row r="96" spans="1:13">
      <c r="A96" s="20" t="s">
        <v>16</v>
      </c>
      <c r="B96" s="16" t="s">
        <v>156</v>
      </c>
      <c r="C96" s="1" t="s">
        <v>161</v>
      </c>
      <c r="D96" s="16" t="s">
        <v>229</v>
      </c>
      <c r="E96" s="16" t="s">
        <v>440</v>
      </c>
      <c r="F96" s="1" t="s">
        <v>151</v>
      </c>
      <c r="G96" s="16" t="s">
        <v>250</v>
      </c>
      <c r="H96" s="15">
        <v>37287</v>
      </c>
      <c r="I96" s="18">
        <v>40268</v>
      </c>
      <c r="J96" s="23">
        <f t="shared" si="5"/>
        <v>8</v>
      </c>
      <c r="K96" s="16" t="s">
        <v>12</v>
      </c>
      <c r="L96" s="25" t="s">
        <v>158</v>
      </c>
    </row>
    <row r="97" spans="1:12">
      <c r="A97" s="20" t="s">
        <v>16</v>
      </c>
      <c r="B97" s="16" t="s">
        <v>156</v>
      </c>
      <c r="C97" s="1" t="s">
        <v>162</v>
      </c>
      <c r="D97" s="16" t="s">
        <v>230</v>
      </c>
      <c r="E97" s="16" t="s">
        <v>441</v>
      </c>
      <c r="F97" s="1" t="s">
        <v>151</v>
      </c>
      <c r="G97" s="16" t="s">
        <v>250</v>
      </c>
      <c r="H97" s="15">
        <v>37287</v>
      </c>
      <c r="I97" s="18">
        <v>40268</v>
      </c>
      <c r="J97" s="23">
        <f t="shared" si="5"/>
        <v>8</v>
      </c>
      <c r="K97" s="16" t="s">
        <v>12</v>
      </c>
      <c r="L97" s="25" t="s">
        <v>158</v>
      </c>
    </row>
    <row r="98" spans="1:12">
      <c r="A98" s="20" t="s">
        <v>16</v>
      </c>
      <c r="B98" s="16" t="s">
        <v>165</v>
      </c>
      <c r="C98" s="20" t="s">
        <v>964</v>
      </c>
      <c r="D98" s="16" t="s">
        <v>231</v>
      </c>
      <c r="E98" s="16" t="s">
        <v>443</v>
      </c>
      <c r="F98" s="1" t="s">
        <v>151</v>
      </c>
      <c r="G98" s="16" t="s">
        <v>250</v>
      </c>
      <c r="H98" s="15">
        <v>37287</v>
      </c>
      <c r="I98" s="18">
        <v>40268</v>
      </c>
      <c r="J98" s="23">
        <f t="shared" si="5"/>
        <v>8</v>
      </c>
      <c r="K98" s="16" t="s">
        <v>12</v>
      </c>
      <c r="L98" s="25" t="s">
        <v>164</v>
      </c>
    </row>
    <row r="99" spans="1:12">
      <c r="A99" s="20" t="s">
        <v>16</v>
      </c>
      <c r="B99" s="16" t="s">
        <v>165</v>
      </c>
      <c r="C99" s="1" t="s">
        <v>166</v>
      </c>
      <c r="D99" s="16" t="s">
        <v>232</v>
      </c>
      <c r="E99" s="16" t="s">
        <v>489</v>
      </c>
      <c r="F99" s="1" t="s">
        <v>168</v>
      </c>
      <c r="G99" s="16" t="s">
        <v>250</v>
      </c>
      <c r="H99" s="15">
        <v>32904</v>
      </c>
      <c r="I99" s="18">
        <v>40268</v>
      </c>
      <c r="J99" s="23">
        <f t="shared" si="5"/>
        <v>20</v>
      </c>
      <c r="K99" s="16" t="s">
        <v>12</v>
      </c>
      <c r="L99" s="25" t="s">
        <v>169</v>
      </c>
    </row>
    <row r="100" spans="1:12">
      <c r="A100" s="20" t="s">
        <v>16</v>
      </c>
      <c r="B100" s="16" t="s">
        <v>165</v>
      </c>
      <c r="C100" s="1" t="s">
        <v>167</v>
      </c>
      <c r="D100" s="16" t="s">
        <v>233</v>
      </c>
      <c r="E100" s="16" t="s">
        <v>786</v>
      </c>
      <c r="F100" s="1" t="s">
        <v>168</v>
      </c>
      <c r="G100" s="16" t="s">
        <v>250</v>
      </c>
      <c r="H100" s="15">
        <v>32904</v>
      </c>
      <c r="I100" s="18">
        <v>40268</v>
      </c>
      <c r="J100" s="23">
        <f t="shared" si="5"/>
        <v>20</v>
      </c>
      <c r="K100" s="16" t="s">
        <v>12</v>
      </c>
      <c r="L100" s="25" t="s">
        <v>169</v>
      </c>
    </row>
    <row r="101" spans="1:12">
      <c r="A101" s="20" t="s">
        <v>16</v>
      </c>
      <c r="B101" s="16" t="s">
        <v>200</v>
      </c>
      <c r="C101" s="1" t="s">
        <v>307</v>
      </c>
      <c r="D101" s="16" t="s">
        <v>234</v>
      </c>
      <c r="E101" s="16" t="s">
        <v>444</v>
      </c>
      <c r="F101" s="1" t="s">
        <v>309</v>
      </c>
      <c r="G101" s="16" t="s">
        <v>250</v>
      </c>
      <c r="H101" s="15">
        <v>32904</v>
      </c>
      <c r="I101" s="18">
        <v>40268</v>
      </c>
      <c r="J101" s="23">
        <f t="shared" si="5"/>
        <v>20</v>
      </c>
      <c r="K101" s="16" t="s">
        <v>12</v>
      </c>
      <c r="L101" s="25" t="s">
        <v>201</v>
      </c>
    </row>
    <row r="102" spans="1:12">
      <c r="A102" s="20" t="s">
        <v>16</v>
      </c>
      <c r="B102" s="16" t="s">
        <v>200</v>
      </c>
      <c r="C102" s="1" t="s">
        <v>308</v>
      </c>
      <c r="D102" s="16" t="s">
        <v>235</v>
      </c>
      <c r="E102" s="16" t="s">
        <v>445</v>
      </c>
      <c r="F102" s="1" t="s">
        <v>310</v>
      </c>
      <c r="G102" s="16" t="s">
        <v>250</v>
      </c>
      <c r="H102" s="15">
        <v>32904</v>
      </c>
      <c r="I102" s="18">
        <v>40268</v>
      </c>
      <c r="J102" s="23">
        <f t="shared" si="5"/>
        <v>20</v>
      </c>
      <c r="K102" s="16" t="s">
        <v>12</v>
      </c>
      <c r="L102" s="25" t="s">
        <v>201</v>
      </c>
    </row>
    <row r="103" spans="1:12">
      <c r="A103" s="1" t="s">
        <v>170</v>
      </c>
      <c r="B103" s="16" t="s">
        <v>171</v>
      </c>
      <c r="C103" s="1" t="s">
        <v>954</v>
      </c>
      <c r="E103" s="16" t="s">
        <v>955</v>
      </c>
      <c r="F103" s="1" t="s">
        <v>151</v>
      </c>
      <c r="G103" s="16" t="s">
        <v>249</v>
      </c>
      <c r="H103" s="15">
        <v>38807</v>
      </c>
      <c r="I103" s="18">
        <v>40268</v>
      </c>
      <c r="J103" s="23">
        <f>YEAR(I103)-YEAR(H103)</f>
        <v>4</v>
      </c>
      <c r="K103" s="16" t="s">
        <v>1076</v>
      </c>
      <c r="L103" s="25" t="s">
        <v>177</v>
      </c>
    </row>
    <row r="104" spans="1:12">
      <c r="A104" s="1" t="s">
        <v>170</v>
      </c>
      <c r="B104" s="16" t="s">
        <v>171</v>
      </c>
      <c r="C104" s="1" t="s">
        <v>172</v>
      </c>
      <c r="D104" s="16" t="s">
        <v>236</v>
      </c>
      <c r="E104" s="16" t="s">
        <v>446</v>
      </c>
      <c r="F104" s="1" t="s">
        <v>151</v>
      </c>
      <c r="G104" s="16" t="s">
        <v>249</v>
      </c>
      <c r="H104" s="15">
        <v>38807</v>
      </c>
      <c r="I104" s="18">
        <v>40268</v>
      </c>
      <c r="J104" s="23">
        <f t="shared" si="5"/>
        <v>4</v>
      </c>
      <c r="K104" s="16" t="s">
        <v>12</v>
      </c>
      <c r="L104" s="25" t="s">
        <v>177</v>
      </c>
    </row>
    <row r="105" spans="1:12">
      <c r="A105" s="1" t="s">
        <v>170</v>
      </c>
      <c r="B105" s="16" t="s">
        <v>171</v>
      </c>
      <c r="C105" s="13" t="s">
        <v>264</v>
      </c>
      <c r="D105" s="16" t="s">
        <v>266</v>
      </c>
      <c r="E105" s="16" t="s">
        <v>447</v>
      </c>
      <c r="F105" s="1" t="s">
        <v>151</v>
      </c>
      <c r="G105" s="16" t="s">
        <v>249</v>
      </c>
      <c r="H105" s="15">
        <v>38807</v>
      </c>
      <c r="I105" s="18">
        <v>40268</v>
      </c>
      <c r="J105" s="23">
        <f t="shared" si="5"/>
        <v>4</v>
      </c>
      <c r="K105" s="16" t="s">
        <v>272</v>
      </c>
      <c r="L105" s="19" t="s">
        <v>273</v>
      </c>
    </row>
    <row r="106" spans="1:12">
      <c r="A106" s="1" t="s">
        <v>170</v>
      </c>
      <c r="B106" s="16" t="s">
        <v>171</v>
      </c>
      <c r="C106" s="13" t="s">
        <v>265</v>
      </c>
      <c r="D106" s="16" t="s">
        <v>267</v>
      </c>
      <c r="E106" s="16" t="s">
        <v>448</v>
      </c>
      <c r="F106" s="1" t="s">
        <v>151</v>
      </c>
      <c r="G106" s="16" t="s">
        <v>249</v>
      </c>
      <c r="H106" s="15">
        <v>38807</v>
      </c>
      <c r="I106" s="18">
        <v>40268</v>
      </c>
      <c r="J106" s="23">
        <f t="shared" si="5"/>
        <v>4</v>
      </c>
      <c r="K106" s="16" t="s">
        <v>272</v>
      </c>
      <c r="L106" s="19" t="s">
        <v>273</v>
      </c>
    </row>
    <row r="107" spans="1:12">
      <c r="A107" s="1" t="s">
        <v>170</v>
      </c>
      <c r="B107" s="16" t="s">
        <v>171</v>
      </c>
      <c r="C107" s="13" t="s">
        <v>357</v>
      </c>
      <c r="E107" s="16" t="s">
        <v>449</v>
      </c>
      <c r="F107" s="1" t="s">
        <v>151</v>
      </c>
      <c r="G107" s="16" t="s">
        <v>249</v>
      </c>
      <c r="H107" s="15">
        <v>38807</v>
      </c>
      <c r="I107" s="18">
        <v>40268</v>
      </c>
      <c r="J107" s="23">
        <f>YEAR(I107)-YEAR(H107)</f>
        <v>4</v>
      </c>
      <c r="K107" s="16" t="s">
        <v>272</v>
      </c>
      <c r="L107" s="19" t="s">
        <v>273</v>
      </c>
    </row>
    <row r="108" spans="1:12">
      <c r="A108" s="1" t="s">
        <v>170</v>
      </c>
      <c r="B108" s="16" t="s">
        <v>171</v>
      </c>
      <c r="C108" s="14" t="s">
        <v>358</v>
      </c>
      <c r="E108" s="16" t="s">
        <v>450</v>
      </c>
      <c r="F108" s="1" t="s">
        <v>151</v>
      </c>
      <c r="G108" s="16" t="s">
        <v>249</v>
      </c>
      <c r="H108" s="15">
        <v>38807</v>
      </c>
      <c r="I108" s="18">
        <v>40268</v>
      </c>
      <c r="J108" s="23">
        <f>YEAR(I108)-YEAR(H108)</f>
        <v>4</v>
      </c>
      <c r="K108" s="16" t="s">
        <v>272</v>
      </c>
      <c r="L108" s="19" t="s">
        <v>273</v>
      </c>
    </row>
    <row r="109" spans="1:12">
      <c r="A109" s="1" t="s">
        <v>170</v>
      </c>
      <c r="B109" s="16" t="s">
        <v>171</v>
      </c>
      <c r="C109" s="30" t="s">
        <v>359</v>
      </c>
      <c r="E109" s="16" t="s">
        <v>451</v>
      </c>
      <c r="F109" s="1" t="s">
        <v>151</v>
      </c>
      <c r="G109" s="16" t="s">
        <v>249</v>
      </c>
      <c r="H109" s="15">
        <v>38807</v>
      </c>
      <c r="I109" s="18">
        <v>40268</v>
      </c>
      <c r="J109" s="23">
        <f>YEAR(I109)-YEAR(H109)</f>
        <v>4</v>
      </c>
      <c r="K109" s="16" t="s">
        <v>272</v>
      </c>
      <c r="L109" s="19" t="s">
        <v>273</v>
      </c>
    </row>
    <row r="110" spans="1:12">
      <c r="A110" s="1" t="s">
        <v>170</v>
      </c>
      <c r="B110" s="16" t="s">
        <v>171</v>
      </c>
      <c r="C110" s="30" t="s">
        <v>360</v>
      </c>
      <c r="E110" s="16" t="s">
        <v>452</v>
      </c>
      <c r="F110" s="1" t="s">
        <v>151</v>
      </c>
      <c r="G110" s="16" t="s">
        <v>249</v>
      </c>
      <c r="H110" s="15">
        <v>38807</v>
      </c>
      <c r="I110" s="18">
        <v>40268</v>
      </c>
      <c r="J110" s="23">
        <f>YEAR(I110)-YEAR(H110)</f>
        <v>4</v>
      </c>
      <c r="K110" s="16" t="s">
        <v>272</v>
      </c>
      <c r="L110" s="19" t="s">
        <v>273</v>
      </c>
    </row>
    <row r="111" spans="1:12">
      <c r="A111" s="1" t="s">
        <v>170</v>
      </c>
      <c r="B111" s="16" t="s">
        <v>171</v>
      </c>
      <c r="C111" s="30" t="s">
        <v>936</v>
      </c>
      <c r="E111" s="16" t="s">
        <v>933</v>
      </c>
      <c r="F111" s="1" t="s">
        <v>151</v>
      </c>
      <c r="G111" s="16" t="s">
        <v>249</v>
      </c>
      <c r="H111" s="15">
        <v>38807</v>
      </c>
      <c r="I111" s="18">
        <v>40268</v>
      </c>
      <c r="J111" s="23">
        <f t="shared" ref="J111:J116" si="7">YEAR(I111)-YEAR(H111)</f>
        <v>4</v>
      </c>
      <c r="K111" s="16" t="s">
        <v>272</v>
      </c>
      <c r="L111" s="19" t="s">
        <v>273</v>
      </c>
    </row>
    <row r="112" spans="1:12">
      <c r="A112" s="1" t="s">
        <v>170</v>
      </c>
      <c r="B112" s="16" t="s">
        <v>171</v>
      </c>
      <c r="C112" s="14" t="s">
        <v>361</v>
      </c>
      <c r="E112" s="16" t="s">
        <v>453</v>
      </c>
      <c r="F112" s="1" t="s">
        <v>151</v>
      </c>
      <c r="G112" s="16" t="s">
        <v>249</v>
      </c>
      <c r="H112" s="15">
        <v>38807</v>
      </c>
      <c r="I112" s="18">
        <v>40268</v>
      </c>
      <c r="J112" s="23">
        <f t="shared" si="7"/>
        <v>4</v>
      </c>
      <c r="K112" s="16" t="s">
        <v>272</v>
      </c>
      <c r="L112" s="19" t="s">
        <v>273</v>
      </c>
    </row>
    <row r="113" spans="1:12">
      <c r="A113" s="1" t="s">
        <v>170</v>
      </c>
      <c r="B113" s="16" t="s">
        <v>171</v>
      </c>
      <c r="C113" s="14" t="s">
        <v>932</v>
      </c>
      <c r="E113" s="16" t="s">
        <v>934</v>
      </c>
      <c r="F113" s="1" t="s">
        <v>151</v>
      </c>
      <c r="G113" s="16" t="s">
        <v>249</v>
      </c>
      <c r="H113" s="15">
        <v>38807</v>
      </c>
      <c r="I113" s="18">
        <v>40268</v>
      </c>
      <c r="J113" s="23">
        <f t="shared" si="7"/>
        <v>4</v>
      </c>
      <c r="K113" s="16" t="s">
        <v>272</v>
      </c>
      <c r="L113" s="19" t="s">
        <v>273</v>
      </c>
    </row>
    <row r="114" spans="1:12">
      <c r="A114" s="1" t="s">
        <v>170</v>
      </c>
      <c r="B114" s="16" t="s">
        <v>171</v>
      </c>
      <c r="C114" s="13" t="s">
        <v>931</v>
      </c>
      <c r="E114" s="16" t="s">
        <v>935</v>
      </c>
      <c r="F114" s="1" t="s">
        <v>151</v>
      </c>
      <c r="G114" s="16" t="s">
        <v>249</v>
      </c>
      <c r="H114" s="15">
        <v>38807</v>
      </c>
      <c r="I114" s="18">
        <v>40268</v>
      </c>
      <c r="J114" s="23">
        <f t="shared" si="7"/>
        <v>4</v>
      </c>
      <c r="K114" s="16" t="s">
        <v>272</v>
      </c>
      <c r="L114" s="19" t="s">
        <v>273</v>
      </c>
    </row>
    <row r="115" spans="1:12">
      <c r="A115" s="1" t="s">
        <v>170</v>
      </c>
      <c r="B115" s="16" t="s">
        <v>171</v>
      </c>
      <c r="C115" s="13" t="s">
        <v>952</v>
      </c>
      <c r="E115" s="16" t="s">
        <v>953</v>
      </c>
      <c r="F115" s="1" t="s">
        <v>151</v>
      </c>
      <c r="G115" s="16" t="s">
        <v>249</v>
      </c>
      <c r="H115" s="15">
        <v>38807</v>
      </c>
      <c r="I115" s="18">
        <v>40268</v>
      </c>
      <c r="J115" s="23">
        <f t="shared" si="7"/>
        <v>4</v>
      </c>
      <c r="K115" s="16" t="s">
        <v>272</v>
      </c>
      <c r="L115" s="19" t="s">
        <v>273</v>
      </c>
    </row>
    <row r="116" spans="1:12">
      <c r="A116" s="1" t="s">
        <v>170</v>
      </c>
      <c r="B116" s="16" t="s">
        <v>171</v>
      </c>
      <c r="C116" s="13" t="s">
        <v>956</v>
      </c>
      <c r="E116" s="16" t="s">
        <v>957</v>
      </c>
      <c r="F116" s="1" t="s">
        <v>151</v>
      </c>
      <c r="G116" s="16" t="s">
        <v>249</v>
      </c>
      <c r="H116" s="15">
        <v>38807</v>
      </c>
      <c r="I116" s="18">
        <v>40268</v>
      </c>
      <c r="J116" s="23">
        <f t="shared" si="7"/>
        <v>4</v>
      </c>
      <c r="K116" s="16" t="s">
        <v>272</v>
      </c>
      <c r="L116" s="19" t="s">
        <v>273</v>
      </c>
    </row>
    <row r="117" spans="1:12">
      <c r="A117" s="1" t="s">
        <v>170</v>
      </c>
      <c r="B117" s="16" t="s">
        <v>171</v>
      </c>
      <c r="C117" s="1" t="s">
        <v>173</v>
      </c>
      <c r="D117" s="16" t="s">
        <v>237</v>
      </c>
      <c r="E117" s="16" t="s">
        <v>454</v>
      </c>
      <c r="F117" s="1" t="s">
        <v>151</v>
      </c>
      <c r="G117" s="16" t="s">
        <v>249</v>
      </c>
      <c r="H117" s="15">
        <v>38807</v>
      </c>
      <c r="I117" s="18">
        <v>40268</v>
      </c>
      <c r="J117" s="23">
        <f t="shared" ref="J117:J131" si="8">YEAR(I117)-YEAR(H117)</f>
        <v>4</v>
      </c>
      <c r="K117" s="16" t="s">
        <v>12</v>
      </c>
      <c r="L117" s="25" t="s">
        <v>177</v>
      </c>
    </row>
    <row r="118" spans="1:12">
      <c r="A118" s="1" t="s">
        <v>170</v>
      </c>
      <c r="B118" s="16" t="s">
        <v>171</v>
      </c>
      <c r="C118" s="13" t="s">
        <v>274</v>
      </c>
      <c r="D118" s="16" t="s">
        <v>276</v>
      </c>
      <c r="E118" s="16" t="s">
        <v>455</v>
      </c>
      <c r="F118" s="1" t="s">
        <v>151</v>
      </c>
      <c r="G118" s="16" t="s">
        <v>249</v>
      </c>
      <c r="H118" s="15">
        <v>38807</v>
      </c>
      <c r="I118" s="18">
        <v>40268</v>
      </c>
      <c r="J118" s="23">
        <f>YEAR(I118)-YEAR(H118)</f>
        <v>4</v>
      </c>
      <c r="K118" s="16" t="s">
        <v>272</v>
      </c>
      <c r="L118" s="19" t="s">
        <v>273</v>
      </c>
    </row>
    <row r="119" spans="1:12">
      <c r="A119" s="1" t="s">
        <v>170</v>
      </c>
      <c r="B119" s="16" t="s">
        <v>171</v>
      </c>
      <c r="C119" s="13" t="s">
        <v>275</v>
      </c>
      <c r="D119" s="16" t="s">
        <v>277</v>
      </c>
      <c r="E119" s="16" t="s">
        <v>456</v>
      </c>
      <c r="F119" s="1" t="s">
        <v>151</v>
      </c>
      <c r="G119" s="16" t="s">
        <v>249</v>
      </c>
      <c r="H119" s="15">
        <v>38807</v>
      </c>
      <c r="I119" s="18">
        <v>40268</v>
      </c>
      <c r="J119" s="23">
        <f>YEAR(I119)-YEAR(H119)</f>
        <v>4</v>
      </c>
      <c r="K119" s="16" t="s">
        <v>272</v>
      </c>
      <c r="L119" s="19" t="s">
        <v>273</v>
      </c>
    </row>
    <row r="120" spans="1:12">
      <c r="A120" s="1" t="s">
        <v>170</v>
      </c>
      <c r="B120" s="16" t="s">
        <v>171</v>
      </c>
      <c r="C120" s="1" t="s">
        <v>174</v>
      </c>
      <c r="D120" s="16" t="s">
        <v>238</v>
      </c>
      <c r="E120" s="16" t="s">
        <v>457</v>
      </c>
      <c r="F120" s="1" t="s">
        <v>151</v>
      </c>
      <c r="G120" s="16" t="s">
        <v>249</v>
      </c>
      <c r="H120" s="15">
        <v>38807</v>
      </c>
      <c r="I120" s="18">
        <v>40268</v>
      </c>
      <c r="J120" s="23">
        <f t="shared" si="8"/>
        <v>4</v>
      </c>
      <c r="K120" s="16" t="s">
        <v>12</v>
      </c>
      <c r="L120" s="25" t="s">
        <v>177</v>
      </c>
    </row>
    <row r="121" spans="1:12">
      <c r="A121" s="1" t="s">
        <v>170</v>
      </c>
      <c r="B121" s="16" t="s">
        <v>171</v>
      </c>
      <c r="C121" s="1" t="s">
        <v>175</v>
      </c>
      <c r="D121" s="16" t="s">
        <v>239</v>
      </c>
      <c r="E121" s="16" t="s">
        <v>458</v>
      </c>
      <c r="F121" s="1" t="s">
        <v>151</v>
      </c>
      <c r="G121" s="16" t="s">
        <v>249</v>
      </c>
      <c r="H121" s="15">
        <v>38807</v>
      </c>
      <c r="I121" s="18">
        <v>40268</v>
      </c>
      <c r="J121" s="23">
        <f t="shared" si="8"/>
        <v>4</v>
      </c>
      <c r="K121" s="16" t="s">
        <v>12</v>
      </c>
      <c r="L121" s="25" t="s">
        <v>177</v>
      </c>
    </row>
    <row r="122" spans="1:12">
      <c r="A122" s="1" t="s">
        <v>170</v>
      </c>
      <c r="B122" s="16" t="s">
        <v>171</v>
      </c>
      <c r="C122" s="1" t="s">
        <v>176</v>
      </c>
      <c r="D122" s="16" t="s">
        <v>240</v>
      </c>
      <c r="E122" s="16" t="s">
        <v>459</v>
      </c>
      <c r="F122" s="1" t="s">
        <v>151</v>
      </c>
      <c r="G122" s="16" t="s">
        <v>249</v>
      </c>
      <c r="H122" s="15">
        <v>38807</v>
      </c>
      <c r="I122" s="18">
        <v>40268</v>
      </c>
      <c r="J122" s="23">
        <f t="shared" si="8"/>
        <v>4</v>
      </c>
      <c r="K122" s="16" t="s">
        <v>12</v>
      </c>
      <c r="L122" s="25" t="s">
        <v>177</v>
      </c>
    </row>
    <row r="123" spans="1:12">
      <c r="A123" s="1" t="s">
        <v>170</v>
      </c>
      <c r="B123" s="16" t="s">
        <v>183</v>
      </c>
      <c r="C123" s="1" t="s">
        <v>185</v>
      </c>
      <c r="D123" s="16" t="s">
        <v>241</v>
      </c>
      <c r="E123" s="16" t="s">
        <v>460</v>
      </c>
      <c r="F123" s="1" t="s">
        <v>151</v>
      </c>
      <c r="G123" s="16" t="s">
        <v>249</v>
      </c>
      <c r="H123" s="15">
        <v>32963</v>
      </c>
      <c r="I123" s="18">
        <v>40268</v>
      </c>
      <c r="J123" s="23">
        <f t="shared" si="8"/>
        <v>20</v>
      </c>
      <c r="K123" s="16" t="s">
        <v>1085</v>
      </c>
      <c r="L123" s="25" t="s">
        <v>155</v>
      </c>
    </row>
    <row r="124" spans="1:12">
      <c r="A124" s="1" t="s">
        <v>170</v>
      </c>
      <c r="B124" s="16" t="s">
        <v>183</v>
      </c>
      <c r="C124" s="1" t="s">
        <v>184</v>
      </c>
      <c r="D124" s="16" t="s">
        <v>242</v>
      </c>
      <c r="E124" s="16" t="s">
        <v>461</v>
      </c>
      <c r="F124" s="1" t="s">
        <v>151</v>
      </c>
      <c r="G124" s="16" t="s">
        <v>249</v>
      </c>
      <c r="H124" s="15">
        <v>32963</v>
      </c>
      <c r="I124" s="18">
        <v>40268</v>
      </c>
      <c r="J124" s="23">
        <f t="shared" si="8"/>
        <v>20</v>
      </c>
      <c r="K124" s="16" t="s">
        <v>12</v>
      </c>
      <c r="L124" s="25" t="s">
        <v>155</v>
      </c>
    </row>
    <row r="125" spans="1:12">
      <c r="A125" s="1" t="s">
        <v>170</v>
      </c>
      <c r="B125" s="16" t="s">
        <v>183</v>
      </c>
      <c r="C125" s="1" t="s">
        <v>186</v>
      </c>
      <c r="D125" s="16" t="s">
        <v>243</v>
      </c>
      <c r="E125" s="16" t="s">
        <v>462</v>
      </c>
      <c r="F125" s="1" t="s">
        <v>151</v>
      </c>
      <c r="G125" s="16" t="s">
        <v>249</v>
      </c>
      <c r="H125" s="15">
        <v>32963</v>
      </c>
      <c r="I125" s="18">
        <v>40268</v>
      </c>
      <c r="J125" s="23">
        <f t="shared" si="8"/>
        <v>20</v>
      </c>
      <c r="K125" s="16" t="s">
        <v>12</v>
      </c>
      <c r="L125" s="25" t="s">
        <v>155</v>
      </c>
    </row>
    <row r="126" spans="1:12">
      <c r="A126" s="1" t="s">
        <v>187</v>
      </c>
      <c r="B126" s="16" t="s">
        <v>202</v>
      </c>
      <c r="C126" s="1" t="s">
        <v>362</v>
      </c>
      <c r="E126" s="16" t="s">
        <v>468</v>
      </c>
      <c r="F126" s="1" t="s">
        <v>365</v>
      </c>
      <c r="G126" s="16" t="s">
        <v>250</v>
      </c>
      <c r="H126" s="15">
        <v>36556</v>
      </c>
      <c r="I126" s="18">
        <v>40389</v>
      </c>
      <c r="J126" s="23">
        <f>YEAR(I126)-YEAR(H126)</f>
        <v>10</v>
      </c>
      <c r="K126" s="16" t="s">
        <v>209</v>
      </c>
      <c r="L126" s="1" t="s">
        <v>210</v>
      </c>
    </row>
    <row r="127" spans="1:12">
      <c r="A127" s="1" t="s">
        <v>187</v>
      </c>
      <c r="B127" s="16" t="s">
        <v>202</v>
      </c>
      <c r="C127" s="1" t="s">
        <v>363</v>
      </c>
      <c r="E127" s="16" t="s">
        <v>463</v>
      </c>
      <c r="F127" s="1" t="s">
        <v>366</v>
      </c>
      <c r="G127" s="16" t="s">
        <v>250</v>
      </c>
      <c r="H127" s="15">
        <v>36556</v>
      </c>
      <c r="I127" s="18">
        <v>40389</v>
      </c>
      <c r="J127" s="23">
        <f>YEAR(I127)-YEAR(H127)</f>
        <v>10</v>
      </c>
      <c r="K127" s="16" t="s">
        <v>209</v>
      </c>
      <c r="L127" s="1" t="s">
        <v>210</v>
      </c>
    </row>
    <row r="128" spans="1:12">
      <c r="A128" s="1" t="s">
        <v>187</v>
      </c>
      <c r="B128" s="16" t="s">
        <v>202</v>
      </c>
      <c r="C128" s="1" t="s">
        <v>364</v>
      </c>
      <c r="E128" s="16" t="s">
        <v>464</v>
      </c>
      <c r="F128" s="1" t="s">
        <v>367</v>
      </c>
      <c r="G128" s="16" t="s">
        <v>250</v>
      </c>
      <c r="H128" s="15">
        <v>36556</v>
      </c>
      <c r="I128" s="18">
        <v>40389</v>
      </c>
      <c r="J128" s="23">
        <f>YEAR(I128)-YEAR(H128)</f>
        <v>10</v>
      </c>
      <c r="K128" s="16" t="s">
        <v>209</v>
      </c>
      <c r="L128" s="1" t="s">
        <v>210</v>
      </c>
    </row>
    <row r="129" spans="1:12">
      <c r="A129" s="1" t="s">
        <v>187</v>
      </c>
      <c r="B129" s="16" t="s">
        <v>202</v>
      </c>
      <c r="C129" s="1" t="s">
        <v>203</v>
      </c>
      <c r="D129" s="16" t="s">
        <v>244</v>
      </c>
      <c r="E129" s="16" t="s">
        <v>465</v>
      </c>
      <c r="F129" s="1" t="s">
        <v>208</v>
      </c>
      <c r="G129" s="16" t="s">
        <v>250</v>
      </c>
      <c r="H129" s="15">
        <v>36556</v>
      </c>
      <c r="I129" s="18">
        <v>40389</v>
      </c>
      <c r="J129" s="23">
        <f t="shared" si="8"/>
        <v>10</v>
      </c>
      <c r="K129" s="16" t="s">
        <v>209</v>
      </c>
      <c r="L129" s="1" t="s">
        <v>210</v>
      </c>
    </row>
    <row r="130" spans="1:12">
      <c r="A130" s="1" t="s">
        <v>187</v>
      </c>
      <c r="B130" s="16" t="s">
        <v>202</v>
      </c>
      <c r="C130" s="1" t="s">
        <v>204</v>
      </c>
      <c r="D130" s="16" t="s">
        <v>245</v>
      </c>
      <c r="E130" s="16" t="s">
        <v>466</v>
      </c>
      <c r="F130" s="1" t="s">
        <v>208</v>
      </c>
      <c r="G130" s="16" t="s">
        <v>250</v>
      </c>
      <c r="H130" s="15">
        <v>36556</v>
      </c>
      <c r="I130" s="18">
        <v>40389</v>
      </c>
      <c r="J130" s="23">
        <f t="shared" si="8"/>
        <v>10</v>
      </c>
      <c r="K130" s="16" t="s">
        <v>209</v>
      </c>
      <c r="L130" s="1" t="s">
        <v>210</v>
      </c>
    </row>
    <row r="131" spans="1:12">
      <c r="A131" s="1" t="s">
        <v>187</v>
      </c>
      <c r="B131" s="16" t="s">
        <v>202</v>
      </c>
      <c r="C131" s="1" t="s">
        <v>205</v>
      </c>
      <c r="D131" s="16" t="s">
        <v>246</v>
      </c>
      <c r="E131" s="16" t="s">
        <v>464</v>
      </c>
      <c r="F131" s="1" t="s">
        <v>211</v>
      </c>
      <c r="G131" s="16" t="s">
        <v>250</v>
      </c>
      <c r="H131" s="15">
        <v>38383</v>
      </c>
      <c r="I131" s="18">
        <v>40389</v>
      </c>
      <c r="J131" s="23">
        <f t="shared" si="8"/>
        <v>5</v>
      </c>
      <c r="K131" s="16" t="s">
        <v>209</v>
      </c>
      <c r="L131" s="1" t="s">
        <v>210</v>
      </c>
    </row>
    <row r="132" spans="1:12">
      <c r="A132" s="1" t="s">
        <v>187</v>
      </c>
      <c r="B132" s="16" t="s">
        <v>202</v>
      </c>
      <c r="C132" s="1" t="s">
        <v>206</v>
      </c>
      <c r="D132" s="16" t="s">
        <v>247</v>
      </c>
      <c r="E132" s="16" t="s">
        <v>467</v>
      </c>
      <c r="F132" s="1" t="s">
        <v>211</v>
      </c>
      <c r="G132" s="16" t="s">
        <v>250</v>
      </c>
      <c r="H132" s="15">
        <v>38383</v>
      </c>
      <c r="I132" s="18">
        <v>40389</v>
      </c>
      <c r="J132" s="23">
        <f t="shared" ref="J132:J142" si="9">YEAR(I132)-YEAR(H132)</f>
        <v>5</v>
      </c>
      <c r="K132" s="16" t="s">
        <v>209</v>
      </c>
      <c r="L132" s="1" t="s">
        <v>210</v>
      </c>
    </row>
    <row r="133" spans="1:12">
      <c r="A133" s="1" t="s">
        <v>187</v>
      </c>
      <c r="B133" s="16" t="s">
        <v>202</v>
      </c>
      <c r="C133" s="1" t="s">
        <v>207</v>
      </c>
      <c r="D133" s="16" t="s">
        <v>248</v>
      </c>
      <c r="E133" s="16" t="s">
        <v>469</v>
      </c>
      <c r="F133" s="1" t="s">
        <v>211</v>
      </c>
      <c r="G133" s="16" t="s">
        <v>250</v>
      </c>
      <c r="H133" s="15">
        <v>38383</v>
      </c>
      <c r="I133" s="18">
        <v>40389</v>
      </c>
      <c r="J133" s="23">
        <f t="shared" si="9"/>
        <v>5</v>
      </c>
      <c r="K133" s="16" t="s">
        <v>209</v>
      </c>
      <c r="L133" s="1" t="s">
        <v>210</v>
      </c>
    </row>
    <row r="134" spans="1:12">
      <c r="A134" s="1" t="s">
        <v>187</v>
      </c>
      <c r="B134" s="16" t="s">
        <v>278</v>
      </c>
      <c r="C134" s="1" t="s">
        <v>279</v>
      </c>
      <c r="D134" s="16" t="s">
        <v>280</v>
      </c>
      <c r="E134" s="16" t="s">
        <v>470</v>
      </c>
      <c r="F134" s="1" t="s">
        <v>135</v>
      </c>
      <c r="G134" s="22" t="s">
        <v>249</v>
      </c>
      <c r="H134" s="15">
        <v>17806</v>
      </c>
      <c r="I134" s="18">
        <v>40359</v>
      </c>
      <c r="J134" s="23">
        <f t="shared" si="9"/>
        <v>62</v>
      </c>
      <c r="K134" s="16" t="s">
        <v>281</v>
      </c>
      <c r="L134" s="26" t="s">
        <v>282</v>
      </c>
    </row>
    <row r="135" spans="1:12">
      <c r="A135" s="1" t="s">
        <v>187</v>
      </c>
      <c r="B135" s="16" t="s">
        <v>278</v>
      </c>
      <c r="C135" s="20" t="s">
        <v>973</v>
      </c>
      <c r="E135" s="22" t="s">
        <v>972</v>
      </c>
      <c r="F135" s="1" t="s">
        <v>135</v>
      </c>
      <c r="G135" s="22" t="s">
        <v>10</v>
      </c>
      <c r="H135" s="27">
        <v>29251</v>
      </c>
      <c r="I135" s="28">
        <v>40178</v>
      </c>
      <c r="J135" s="23">
        <f>YEAR(I135)-YEAR(H135)</f>
        <v>29</v>
      </c>
      <c r="K135" s="16" t="s">
        <v>311</v>
      </c>
      <c r="L135" s="1" t="s">
        <v>312</v>
      </c>
    </row>
    <row r="136" spans="1:12">
      <c r="A136" s="1" t="s">
        <v>187</v>
      </c>
      <c r="B136" s="16" t="s">
        <v>283</v>
      </c>
      <c r="C136" s="1" t="s">
        <v>285</v>
      </c>
      <c r="D136" s="16" t="s">
        <v>286</v>
      </c>
      <c r="E136" s="16" t="s">
        <v>471</v>
      </c>
      <c r="F136" s="20" t="s">
        <v>962</v>
      </c>
      <c r="G136" s="16" t="s">
        <v>10</v>
      </c>
      <c r="H136" s="27">
        <v>29251</v>
      </c>
      <c r="I136" s="28">
        <v>40178</v>
      </c>
      <c r="J136" s="23">
        <f t="shared" si="9"/>
        <v>29</v>
      </c>
      <c r="K136" s="16" t="s">
        <v>311</v>
      </c>
      <c r="L136" s="1" t="s">
        <v>312</v>
      </c>
    </row>
    <row r="137" spans="1:12">
      <c r="A137" s="1" t="s">
        <v>187</v>
      </c>
      <c r="B137" s="16" t="s">
        <v>283</v>
      </c>
      <c r="C137" s="20" t="s">
        <v>974</v>
      </c>
      <c r="E137" s="22" t="s">
        <v>975</v>
      </c>
      <c r="F137" s="20" t="s">
        <v>962</v>
      </c>
      <c r="G137" s="16" t="s">
        <v>10</v>
      </c>
      <c r="H137" s="27">
        <v>29251</v>
      </c>
      <c r="I137" s="28">
        <v>40178</v>
      </c>
      <c r="J137" s="23">
        <f>YEAR(I137)-YEAR(H137)</f>
        <v>29</v>
      </c>
      <c r="K137" s="16" t="s">
        <v>311</v>
      </c>
      <c r="L137" s="1" t="s">
        <v>312</v>
      </c>
    </row>
    <row r="138" spans="1:12">
      <c r="A138" s="1" t="s">
        <v>187</v>
      </c>
      <c r="B138" s="16" t="s">
        <v>283</v>
      </c>
      <c r="C138" s="1" t="s">
        <v>284</v>
      </c>
      <c r="D138" s="16" t="s">
        <v>287</v>
      </c>
      <c r="E138" s="16" t="s">
        <v>472</v>
      </c>
      <c r="F138" s="20" t="s">
        <v>962</v>
      </c>
      <c r="G138" s="16" t="s">
        <v>10</v>
      </c>
      <c r="H138" s="27">
        <v>29251</v>
      </c>
      <c r="I138" s="28">
        <v>40178</v>
      </c>
      <c r="J138" s="23">
        <f t="shared" si="9"/>
        <v>29</v>
      </c>
      <c r="K138" s="16" t="s">
        <v>311</v>
      </c>
      <c r="L138" s="1" t="s">
        <v>312</v>
      </c>
    </row>
    <row r="139" spans="1:12">
      <c r="A139" s="1" t="s">
        <v>187</v>
      </c>
      <c r="B139" s="16" t="s">
        <v>283</v>
      </c>
      <c r="C139" s="1" t="s">
        <v>370</v>
      </c>
      <c r="E139" s="16" t="s">
        <v>473</v>
      </c>
      <c r="F139" s="20" t="s">
        <v>962</v>
      </c>
      <c r="G139" s="16" t="s">
        <v>10</v>
      </c>
      <c r="H139" s="27">
        <v>29251</v>
      </c>
      <c r="I139" s="28">
        <v>40178</v>
      </c>
      <c r="J139" s="23">
        <f t="shared" si="9"/>
        <v>29</v>
      </c>
      <c r="K139" s="16" t="s">
        <v>311</v>
      </c>
      <c r="L139" s="1" t="s">
        <v>312</v>
      </c>
    </row>
    <row r="140" spans="1:12">
      <c r="A140" s="1" t="s">
        <v>187</v>
      </c>
      <c r="B140" s="16" t="s">
        <v>283</v>
      </c>
      <c r="C140" s="1" t="s">
        <v>371</v>
      </c>
      <c r="E140" s="16" t="s">
        <v>474</v>
      </c>
      <c r="F140" s="20" t="s">
        <v>962</v>
      </c>
      <c r="G140" s="16" t="s">
        <v>10</v>
      </c>
      <c r="H140" s="27">
        <v>29251</v>
      </c>
      <c r="I140" s="28">
        <v>40178</v>
      </c>
      <c r="J140" s="23">
        <f t="shared" si="9"/>
        <v>29</v>
      </c>
      <c r="K140" s="16" t="s">
        <v>311</v>
      </c>
      <c r="L140" s="1" t="s">
        <v>312</v>
      </c>
    </row>
    <row r="141" spans="1:12">
      <c r="A141" s="1" t="s">
        <v>187</v>
      </c>
      <c r="B141" s="16" t="s">
        <v>491</v>
      </c>
      <c r="C141" s="1" t="s">
        <v>368</v>
      </c>
      <c r="E141" s="16" t="s">
        <v>475</v>
      </c>
      <c r="F141" s="20" t="s">
        <v>965</v>
      </c>
      <c r="G141" s="16" t="s">
        <v>10</v>
      </c>
      <c r="H141" s="27">
        <v>29251</v>
      </c>
      <c r="I141" s="28">
        <v>40178</v>
      </c>
      <c r="J141" s="23">
        <f t="shared" si="9"/>
        <v>29</v>
      </c>
      <c r="K141" s="16" t="s">
        <v>311</v>
      </c>
      <c r="L141" s="1" t="s">
        <v>312</v>
      </c>
    </row>
    <row r="142" spans="1:12">
      <c r="A142" s="1" t="s">
        <v>187</v>
      </c>
      <c r="B142" s="16" t="s">
        <v>491</v>
      </c>
      <c r="C142" s="1" t="s">
        <v>369</v>
      </c>
      <c r="E142" s="16" t="s">
        <v>476</v>
      </c>
      <c r="F142" s="20" t="s">
        <v>965</v>
      </c>
      <c r="G142" s="16" t="s">
        <v>10</v>
      </c>
      <c r="H142" s="27">
        <v>29251</v>
      </c>
      <c r="I142" s="28">
        <v>40178</v>
      </c>
      <c r="J142" s="23">
        <f t="shared" si="9"/>
        <v>29</v>
      </c>
      <c r="K142" s="16" t="s">
        <v>311</v>
      </c>
      <c r="L142" s="1" t="s">
        <v>312</v>
      </c>
    </row>
    <row r="144" spans="1:12">
      <c r="A144" s="1" t="s">
        <v>490</v>
      </c>
    </row>
  </sheetData>
  <autoFilter ref="A1:L142"/>
  <phoneticPr fontId="2" type="noConversion"/>
  <hyperlinks>
    <hyperlink ref="L82" r:id="rId1" display="Quarterly Economic Bulletin (Table 9.2)"/>
    <hyperlink ref="L93" r:id="rId2" display="Quarterly Economic Bulletin (Table 9.2)"/>
    <hyperlink ref="L95" r:id="rId3" display="Quarterly Economic Bulletin (Table 9.2)"/>
    <hyperlink ref="L96" r:id="rId4" display="Quarterly Economic Bulletin (Table 9.2)"/>
    <hyperlink ref="L97" r:id="rId5" display="Quarterly Economic Bulletin (Table 9.2)"/>
    <hyperlink ref="L98" r:id="rId6" display="Quarterly Economic Bulletin (Table 9.2)"/>
    <hyperlink ref="L99" r:id="rId7" display="Quarterly Economic Bulletin (Table 9.2)"/>
    <hyperlink ref="L100" r:id="rId8" display="Quarterly Economic Bulletin (Table 9.2)"/>
    <hyperlink ref="L104" r:id="rId9" display="Quarterly Economic Bulletin (Table 9.2)"/>
    <hyperlink ref="L117" r:id="rId10" display="Quarterly Economic Bulletin (Table 9.2)"/>
    <hyperlink ref="L120" r:id="rId11" display="Quarterly Economic Bulletin (Table 9.2)"/>
    <hyperlink ref="L121" r:id="rId12" display="Quarterly Economic Bulletin (Table 9.2)"/>
    <hyperlink ref="L122" r:id="rId13" display="Quarterly Economic Bulletin (Table 9.2)"/>
    <hyperlink ref="L123" r:id="rId14" display="Quarterly Economic Bulletin (Table 9.2)"/>
    <hyperlink ref="L124" r:id="rId15" display="Quarterly Economic Bulletin (Table 9.2)"/>
    <hyperlink ref="L125" r:id="rId16" display="Quarterly Economic Bulletin (Table 9.2)"/>
    <hyperlink ref="L79" r:id="rId17" display="Quarterly Economic Bulletin (Table 9.2)"/>
    <hyperlink ref="L101" r:id="rId18" display="Quarterly Economic Bulletin (Table 9.2)"/>
    <hyperlink ref="L102" r:id="rId19" display="Quarterly Economic Bulletin (Table 9.2)"/>
    <hyperlink ref="L5" r:id="rId20"/>
    <hyperlink ref="L105" r:id="rId21"/>
    <hyperlink ref="L106" r:id="rId22"/>
    <hyperlink ref="L118" r:id="rId23"/>
    <hyperlink ref="L119" r:id="rId24"/>
    <hyperlink ref="L134" r:id="rId25"/>
    <hyperlink ref="L107" r:id="rId26"/>
    <hyperlink ref="L108" r:id="rId27"/>
    <hyperlink ref="L109" r:id="rId28"/>
    <hyperlink ref="L110" r:id="rId29"/>
    <hyperlink ref="L19:L36" r:id="rId30" display="Quarterly Economic Bulletin (Table 9.7)"/>
    <hyperlink ref="L6" r:id="rId31" display="Quarterly Economic Bulletin (Table 9.7)"/>
    <hyperlink ref="L37" r:id="rId32" display="Quarterly Economic Bulletin (Table 9.7)"/>
    <hyperlink ref="L38:L40" r:id="rId33" display="Quarterly Economic Bulletin (Table 9.7)"/>
    <hyperlink ref="L43" r:id="rId34" display="Quarterly Economic Bulletin (Table 9.7)"/>
    <hyperlink ref="L44:L48" r:id="rId35" display="Quarterly Economic Bulletin (Table 9.7)"/>
    <hyperlink ref="L49" r:id="rId36" display="Quarterly Economic Bulletin (Table 9.7)"/>
    <hyperlink ref="L50:L51" r:id="rId37" display="Quarterly Economic Bulletin (Table 9.7)"/>
    <hyperlink ref="L52" r:id="rId38" display="Quarterly Economic Bulletin (Table 9.7)"/>
    <hyperlink ref="L56:L74" r:id="rId39" display="Quarterly Economic Bulletin (Table 9.7)"/>
    <hyperlink ref="L75" r:id="rId40" display="Quarterly Economic Bulletin (Table 9.7)"/>
    <hyperlink ref="L76" r:id="rId41" display="Quarterly Economic Bulletin (Table 9.7)"/>
    <hyperlink ref="L77" r:id="rId42" display="Quarterly Economic Bulletin (Table 9.7)"/>
    <hyperlink ref="L84" r:id="rId43" display="Quarterly Economic Bulletin (Table 9.7)"/>
    <hyperlink ref="L85:L89" r:id="rId44" display="Quarterly Economic Bulletin (Table 9.7)"/>
    <hyperlink ref="L78" r:id="rId45" display="Quarterly Economic Bulletin (Table 9.7)"/>
    <hyperlink ref="L80" r:id="rId46" display="Quarterly Economic Bulletin (Table 9.7)"/>
    <hyperlink ref="L81" r:id="rId47" display="Quarterly Economic Bulletin (Table 9.7)"/>
    <hyperlink ref="L83" r:id="rId48" display="Quarterly Economic Bulletin (Table 9.7)"/>
    <hyperlink ref="L90" r:id="rId49" display="Quarterly Economic Bulletin (Table 9.7)"/>
    <hyperlink ref="L91" r:id="rId50" display="Quarterly Economic Bulletin (Table 9.7)"/>
    <hyperlink ref="L92" r:id="rId51" display="Quarterly Economic Bulletin (Table 9.7)"/>
    <hyperlink ref="L39" r:id="rId52" display="Quarterly Economic Bulletin (Table 9.7)"/>
    <hyperlink ref="L40" r:id="rId53" display="Quarterly Economic Bulletin (Table 9.7)"/>
    <hyperlink ref="L41" r:id="rId54" display="Quarterly Economic Bulletin (Table 9.7)"/>
    <hyperlink ref="L42" r:id="rId55" display="Quarterly Economic Bulletin (Table 9.7)"/>
    <hyperlink ref="L53" r:id="rId56" display="Quarterly Economic Bulletin (Table 9.7)"/>
    <hyperlink ref="L54" r:id="rId57" display="Quarterly Economic Bulletin (Table 9.7)"/>
    <hyperlink ref="L55" r:id="rId58" display="Quarterly Economic Bulletin (Table 9.7)"/>
    <hyperlink ref="L94" r:id="rId59" display="Quarterly Economic Bulletin (Table 9.2)"/>
    <hyperlink ref="L111" r:id="rId60"/>
    <hyperlink ref="L112" r:id="rId61"/>
    <hyperlink ref="L113" r:id="rId62"/>
    <hyperlink ref="L114" r:id="rId63"/>
    <hyperlink ref="L115" r:id="rId64"/>
    <hyperlink ref="L116" r:id="rId65"/>
    <hyperlink ref="L103" r:id="rId66" display="Quarterly Economic Bulletin (Table 9.2)"/>
  </hyperlinks>
  <printOptions horizontalCentered="1"/>
  <pageMargins left="0" right="0" top="0.25" bottom="0.25" header="0.5" footer="0.5"/>
  <pageSetup scale="54" orientation="landscape" verticalDpi="0" r:id="rId67"/>
  <headerFooter alignWithMargins="0"/>
  <legacyDrawing r:id="rId68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40"/>
  </sheetPr>
  <dimension ref="A2:ET64"/>
  <sheetViews>
    <sheetView zoomScale="75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DK53" sqref="DK53"/>
    </sheetView>
  </sheetViews>
  <sheetFormatPr defaultRowHeight="14.25"/>
  <cols>
    <col min="1" max="1" width="7.625" style="29" bestFit="1" customWidth="1"/>
    <col min="2" max="2" width="13.375" style="29" customWidth="1"/>
    <col min="3" max="52" width="9" style="29"/>
    <col min="53" max="53" width="10.5" style="29" customWidth="1"/>
    <col min="54" max="57" width="9.875" style="29" customWidth="1"/>
    <col min="58" max="58" width="10.125" style="29" customWidth="1"/>
    <col min="59" max="59" width="11" style="29" customWidth="1"/>
    <col min="60" max="60" width="10.375" style="29" customWidth="1"/>
    <col min="61" max="61" width="11.625" style="29" customWidth="1"/>
    <col min="62" max="65" width="9" style="29"/>
    <col min="66" max="66" width="10.25" style="29" bestFit="1" customWidth="1"/>
    <col min="67" max="68" width="9.25" style="29" bestFit="1" customWidth="1"/>
    <col min="69" max="76" width="9.5" style="29" bestFit="1" customWidth="1"/>
    <col min="77" max="77" width="9.875" style="29" customWidth="1"/>
    <col min="78" max="78" width="9" style="29"/>
    <col min="79" max="80" width="9.875" style="29" customWidth="1"/>
    <col min="81" max="82" width="9" style="29"/>
    <col min="83" max="83" width="10.875" style="29" customWidth="1"/>
    <col min="84" max="84" width="10" style="29" customWidth="1"/>
    <col min="85" max="85" width="10.375" style="29" customWidth="1"/>
    <col min="86" max="86" width="10.125" style="29" customWidth="1"/>
    <col min="87" max="87" width="9.625" style="29" customWidth="1"/>
    <col min="88" max="88" width="9.875" style="29" customWidth="1"/>
    <col min="89" max="89" width="9" style="29"/>
    <col min="90" max="90" width="10.5" style="29" customWidth="1"/>
    <col min="91" max="92" width="9.625" style="29" customWidth="1"/>
    <col min="93" max="94" width="10.125" style="29" customWidth="1"/>
    <col min="95" max="95" width="9.625" style="29" customWidth="1"/>
    <col min="96" max="97" width="9.875" style="29" customWidth="1"/>
    <col min="98" max="108" width="10" style="29" customWidth="1"/>
    <col min="109" max="109" width="9.625" style="29" customWidth="1"/>
    <col min="110" max="110" width="11.625" style="29" customWidth="1"/>
    <col min="111" max="131" width="9.625" style="29" customWidth="1"/>
    <col min="132" max="139" width="9" style="29"/>
    <col min="140" max="140" width="11.375" style="29" customWidth="1"/>
    <col min="141" max="143" width="10.625" style="29" customWidth="1"/>
    <col min="144" max="16384" width="9" style="29"/>
  </cols>
  <sheetData>
    <row r="2" spans="1:150" s="170" customFormat="1" ht="15">
      <c r="A2" s="171"/>
      <c r="B2" s="55" t="s">
        <v>126</v>
      </c>
      <c r="C2" s="221" t="s">
        <v>8</v>
      </c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  <c r="AH2" s="221"/>
      <c r="AI2" s="221"/>
      <c r="AJ2" s="221"/>
      <c r="AK2" s="221"/>
      <c r="AL2" s="221"/>
      <c r="AM2" s="221"/>
      <c r="AN2" s="221"/>
      <c r="AO2" s="221"/>
      <c r="AP2" s="221"/>
      <c r="AQ2" s="221"/>
      <c r="AR2" s="221"/>
      <c r="AS2" s="221"/>
      <c r="AT2" s="221"/>
      <c r="AU2" s="221"/>
      <c r="AV2" s="221"/>
      <c r="AW2" s="221"/>
      <c r="AX2" s="221"/>
      <c r="AY2" s="221"/>
      <c r="AZ2" s="221"/>
      <c r="BA2" s="221"/>
      <c r="BB2" s="221"/>
      <c r="BC2" s="221"/>
      <c r="BD2" s="221"/>
      <c r="BE2" s="221"/>
      <c r="BF2" s="221"/>
      <c r="BG2" s="221"/>
      <c r="BH2" s="221"/>
      <c r="BI2" s="221"/>
      <c r="BJ2" s="222" t="s">
        <v>195</v>
      </c>
      <c r="BK2" s="222"/>
      <c r="BL2" s="222"/>
      <c r="BM2" s="222"/>
      <c r="BN2" s="222"/>
      <c r="BO2" s="222"/>
      <c r="BP2" s="222"/>
      <c r="BQ2" s="222"/>
      <c r="BR2" s="222"/>
      <c r="BS2" s="222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222"/>
      <c r="CI2" s="222"/>
      <c r="CJ2" s="222"/>
      <c r="CK2" s="222"/>
      <c r="CL2" s="222"/>
      <c r="CM2" s="222"/>
      <c r="CN2" s="222"/>
      <c r="CO2" s="222"/>
      <c r="CP2" s="222"/>
      <c r="CQ2" s="222"/>
      <c r="CR2" s="222"/>
      <c r="CS2" s="222"/>
      <c r="CT2" s="222"/>
      <c r="CU2" s="223" t="s">
        <v>16</v>
      </c>
      <c r="CV2" s="223"/>
      <c r="CW2" s="223"/>
      <c r="CX2" s="223"/>
      <c r="CY2" s="223"/>
      <c r="CZ2" s="223"/>
      <c r="DA2" s="223"/>
      <c r="DB2" s="223"/>
      <c r="DC2" s="223"/>
      <c r="DD2" s="223"/>
      <c r="DE2" s="224" t="s">
        <v>170</v>
      </c>
      <c r="DF2" s="224"/>
      <c r="DG2" s="224"/>
      <c r="DH2" s="224"/>
      <c r="DI2" s="224"/>
      <c r="DJ2" s="224"/>
      <c r="DK2" s="224"/>
      <c r="DL2" s="224"/>
      <c r="DM2" s="224"/>
      <c r="DN2" s="224"/>
      <c r="DO2" s="224"/>
      <c r="DP2" s="224"/>
      <c r="DQ2" s="224"/>
      <c r="DR2" s="224"/>
      <c r="DS2" s="224"/>
      <c r="DT2" s="224"/>
      <c r="DU2" s="224"/>
      <c r="DV2" s="224"/>
      <c r="DW2" s="224"/>
      <c r="DX2" s="224"/>
      <c r="DY2" s="224"/>
      <c r="DZ2" s="224"/>
      <c r="EA2" s="224"/>
      <c r="EB2" s="225" t="s">
        <v>187</v>
      </c>
      <c r="EC2" s="225"/>
      <c r="ED2" s="225"/>
      <c r="EE2" s="225"/>
      <c r="EF2" s="225"/>
      <c r="EG2" s="225"/>
      <c r="EH2" s="225"/>
      <c r="EI2" s="225"/>
      <c r="EJ2" s="225"/>
      <c r="EK2" s="225"/>
      <c r="EL2" s="225"/>
      <c r="EM2" s="225"/>
      <c r="EN2" s="225"/>
      <c r="EO2" s="225"/>
      <c r="EP2" s="225"/>
      <c r="EQ2" s="225"/>
      <c r="ER2" s="225"/>
      <c r="ES2" s="225"/>
      <c r="ET2" s="225"/>
    </row>
    <row r="3" spans="1:150" s="170" customFormat="1" ht="15">
      <c r="B3" s="17" t="s">
        <v>127</v>
      </c>
      <c r="C3" s="226" t="s">
        <v>492</v>
      </c>
      <c r="D3" s="227"/>
      <c r="E3" s="227"/>
      <c r="F3" s="228"/>
      <c r="G3" s="226" t="s">
        <v>502</v>
      </c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8"/>
      <c r="AA3" s="226" t="s">
        <v>503</v>
      </c>
      <c r="AB3" s="227"/>
      <c r="AC3" s="227"/>
      <c r="AD3" s="227"/>
      <c r="AE3" s="227"/>
      <c r="AF3" s="227"/>
      <c r="AG3" s="227"/>
      <c r="AH3" s="227"/>
      <c r="AI3" s="227"/>
      <c r="AJ3" s="227"/>
      <c r="AK3" s="227"/>
      <c r="AL3" s="227"/>
      <c r="AM3" s="228"/>
      <c r="AN3" s="226" t="s">
        <v>327</v>
      </c>
      <c r="AO3" s="227"/>
      <c r="AP3" s="227"/>
      <c r="AQ3" s="227"/>
      <c r="AR3" s="227"/>
      <c r="AS3" s="227"/>
      <c r="AT3" s="228"/>
      <c r="AU3" s="226" t="s">
        <v>504</v>
      </c>
      <c r="AV3" s="227"/>
      <c r="AW3" s="227"/>
      <c r="AX3" s="227"/>
      <c r="AY3" s="227"/>
      <c r="AZ3" s="228"/>
      <c r="BA3" s="226" t="s">
        <v>179</v>
      </c>
      <c r="BB3" s="227"/>
      <c r="BC3" s="227"/>
      <c r="BD3" s="227"/>
      <c r="BE3" s="227"/>
      <c r="BF3" s="228"/>
      <c r="BG3" s="226" t="s">
        <v>148</v>
      </c>
      <c r="BH3" s="227"/>
      <c r="BI3" s="228"/>
      <c r="BJ3" s="231" t="s">
        <v>180</v>
      </c>
      <c r="BK3" s="232"/>
      <c r="BL3" s="232"/>
      <c r="BM3" s="232"/>
      <c r="BN3" s="232"/>
      <c r="BO3" s="232"/>
      <c r="BP3" s="232"/>
      <c r="BQ3" s="232"/>
      <c r="BR3" s="232"/>
      <c r="BS3" s="232"/>
      <c r="BT3" s="232"/>
      <c r="BU3" s="232"/>
      <c r="BV3" s="232"/>
      <c r="BW3" s="232"/>
      <c r="BX3" s="232"/>
      <c r="BY3" s="232"/>
      <c r="BZ3" s="232"/>
      <c r="CA3" s="232"/>
      <c r="CB3" s="232"/>
      <c r="CC3" s="232"/>
      <c r="CD3" s="233"/>
      <c r="CE3" s="231" t="s">
        <v>196</v>
      </c>
      <c r="CF3" s="233"/>
      <c r="CG3" s="231" t="s">
        <v>22</v>
      </c>
      <c r="CH3" s="232"/>
      <c r="CI3" s="232"/>
      <c r="CJ3" s="232"/>
      <c r="CK3" s="232"/>
      <c r="CL3" s="232"/>
      <c r="CM3" s="232"/>
      <c r="CN3" s="232"/>
      <c r="CO3" s="232"/>
      <c r="CP3" s="232"/>
      <c r="CQ3" s="233"/>
      <c r="CR3" s="231" t="s">
        <v>182</v>
      </c>
      <c r="CS3" s="232"/>
      <c r="CT3" s="233"/>
      <c r="CU3" s="236" t="s">
        <v>156</v>
      </c>
      <c r="CV3" s="237"/>
      <c r="CW3" s="237"/>
      <c r="CX3" s="237"/>
      <c r="CY3" s="238"/>
      <c r="CZ3" s="236" t="s">
        <v>165</v>
      </c>
      <c r="DA3" s="237"/>
      <c r="DB3" s="238"/>
      <c r="DC3" s="236" t="s">
        <v>200</v>
      </c>
      <c r="DD3" s="238"/>
      <c r="DE3" s="241" t="s">
        <v>171</v>
      </c>
      <c r="DF3" s="242"/>
      <c r="DG3" s="243"/>
      <c r="DH3" s="243"/>
      <c r="DI3" s="243"/>
      <c r="DJ3" s="243"/>
      <c r="DK3" s="243"/>
      <c r="DL3" s="243"/>
      <c r="DM3" s="243"/>
      <c r="DN3" s="243"/>
      <c r="DO3" s="243"/>
      <c r="DP3" s="243"/>
      <c r="DQ3" s="243"/>
      <c r="DR3" s="243"/>
      <c r="DS3" s="243"/>
      <c r="DT3" s="243"/>
      <c r="DU3" s="243"/>
      <c r="DV3" s="243"/>
      <c r="DW3" s="243"/>
      <c r="DX3" s="244"/>
      <c r="DY3" s="241" t="s">
        <v>183</v>
      </c>
      <c r="DZ3" s="243"/>
      <c r="EA3" s="244"/>
      <c r="EB3" s="247" t="s">
        <v>202</v>
      </c>
      <c r="EC3" s="248"/>
      <c r="ED3" s="248"/>
      <c r="EE3" s="248"/>
      <c r="EF3" s="248"/>
      <c r="EG3" s="248"/>
      <c r="EH3" s="248"/>
      <c r="EI3" s="248"/>
      <c r="EJ3" s="247" t="s">
        <v>278</v>
      </c>
      <c r="EK3" s="248"/>
      <c r="EL3" s="248"/>
      <c r="EM3" s="249"/>
      <c r="EN3" s="248" t="s">
        <v>283</v>
      </c>
      <c r="EO3" s="248"/>
      <c r="EP3" s="248"/>
      <c r="EQ3" s="248"/>
      <c r="ER3" s="249"/>
      <c r="ES3" s="247" t="s">
        <v>491</v>
      </c>
      <c r="ET3" s="249"/>
    </row>
    <row r="4" spans="1:150" ht="58.5" customHeight="1">
      <c r="B4" s="169" t="s">
        <v>1</v>
      </c>
      <c r="C4" s="229" t="s">
        <v>251</v>
      </c>
      <c r="D4" s="229" t="s">
        <v>149</v>
      </c>
      <c r="E4" s="229" t="s">
        <v>253</v>
      </c>
      <c r="F4" s="229" t="s">
        <v>254</v>
      </c>
      <c r="G4" s="229" t="s">
        <v>17</v>
      </c>
      <c r="H4" s="229" t="s">
        <v>18</v>
      </c>
      <c r="I4" s="229" t="s">
        <v>19</v>
      </c>
      <c r="J4" s="229" t="s">
        <v>20</v>
      </c>
      <c r="K4" s="229" t="s">
        <v>21</v>
      </c>
      <c r="L4" s="229" t="s">
        <v>22</v>
      </c>
      <c r="M4" s="229" t="s">
        <v>23</v>
      </c>
      <c r="N4" s="229" t="s">
        <v>24</v>
      </c>
      <c r="O4" s="229" t="s">
        <v>505</v>
      </c>
      <c r="P4" s="229" t="s">
        <v>506</v>
      </c>
      <c r="Q4" s="229"/>
      <c r="R4" s="229"/>
      <c r="S4" s="229"/>
      <c r="T4" s="229"/>
      <c r="U4" s="229"/>
      <c r="V4" s="229"/>
      <c r="W4" s="229"/>
      <c r="X4" s="229"/>
      <c r="Y4" s="229"/>
      <c r="Z4" s="229"/>
      <c r="AA4" s="229" t="s">
        <v>315</v>
      </c>
      <c r="AB4" s="229" t="s">
        <v>316</v>
      </c>
      <c r="AC4" s="229" t="s">
        <v>317</v>
      </c>
      <c r="AD4" s="229" t="s">
        <v>318</v>
      </c>
      <c r="AE4" s="229" t="s">
        <v>319</v>
      </c>
      <c r="AF4" s="229" t="s">
        <v>320</v>
      </c>
      <c r="AG4" s="229"/>
      <c r="AH4" s="229"/>
      <c r="AI4" s="229"/>
      <c r="AJ4" s="229"/>
      <c r="AK4" s="229"/>
      <c r="AL4" s="229"/>
      <c r="AM4" s="229"/>
      <c r="AN4" s="229" t="s">
        <v>492</v>
      </c>
      <c r="AO4" s="229" t="s">
        <v>25</v>
      </c>
      <c r="AP4" s="229" t="s">
        <v>26</v>
      </c>
      <c r="AQ4" s="229" t="s">
        <v>27</v>
      </c>
      <c r="AR4" s="229" t="s">
        <v>518</v>
      </c>
      <c r="AS4" s="229" t="s">
        <v>28</v>
      </c>
      <c r="AT4" s="229" t="s">
        <v>29</v>
      </c>
      <c r="AU4" s="229" t="s">
        <v>190</v>
      </c>
      <c r="AV4" s="229" t="s">
        <v>191</v>
      </c>
      <c r="AW4" s="229" t="s">
        <v>494</v>
      </c>
      <c r="AX4" s="229" t="s">
        <v>192</v>
      </c>
      <c r="AY4" s="229" t="s">
        <v>495</v>
      </c>
      <c r="AZ4" s="229" t="s">
        <v>496</v>
      </c>
      <c r="BA4" s="229" t="s">
        <v>976</v>
      </c>
      <c r="BB4" s="229" t="s">
        <v>31</v>
      </c>
      <c r="BC4" s="229" t="s">
        <v>255</v>
      </c>
      <c r="BD4" s="229" t="s">
        <v>394</v>
      </c>
      <c r="BE4" s="229" t="s">
        <v>395</v>
      </c>
      <c r="BF4" s="229" t="s">
        <v>396</v>
      </c>
      <c r="BG4" s="229" t="s">
        <v>977</v>
      </c>
      <c r="BH4" s="229" t="s">
        <v>268</v>
      </c>
      <c r="BI4" s="229" t="s">
        <v>269</v>
      </c>
      <c r="BJ4" s="234" t="s">
        <v>128</v>
      </c>
      <c r="BK4" s="234" t="s">
        <v>260</v>
      </c>
      <c r="BL4" s="234" t="s">
        <v>342</v>
      </c>
      <c r="BM4" s="234" t="s">
        <v>343</v>
      </c>
      <c r="BN4" s="234" t="s">
        <v>672</v>
      </c>
      <c r="BO4" s="234" t="s">
        <v>342</v>
      </c>
      <c r="BP4" s="234" t="s">
        <v>343</v>
      </c>
      <c r="BQ4" s="234" t="s">
        <v>344</v>
      </c>
      <c r="BR4" s="234" t="s">
        <v>345</v>
      </c>
      <c r="BS4" s="234" t="s">
        <v>346</v>
      </c>
      <c r="BT4" s="234" t="s">
        <v>347</v>
      </c>
      <c r="BU4" s="234" t="s">
        <v>345</v>
      </c>
      <c r="BV4" s="234" t="s">
        <v>346</v>
      </c>
      <c r="BW4" s="234" t="s">
        <v>348</v>
      </c>
      <c r="BX4" s="234" t="s">
        <v>345</v>
      </c>
      <c r="BY4" s="234" t="s">
        <v>346</v>
      </c>
      <c r="BZ4" s="234" t="s">
        <v>129</v>
      </c>
      <c r="CA4" s="234" t="s">
        <v>345</v>
      </c>
      <c r="CB4" s="234" t="s">
        <v>346</v>
      </c>
      <c r="CC4" s="234" t="s">
        <v>130</v>
      </c>
      <c r="CD4" s="234" t="s">
        <v>131</v>
      </c>
      <c r="CE4" s="234" t="s">
        <v>197</v>
      </c>
      <c r="CF4" s="234" t="s">
        <v>198</v>
      </c>
      <c r="CG4" s="234" t="s">
        <v>132</v>
      </c>
      <c r="CH4" s="234" t="s">
        <v>781</v>
      </c>
      <c r="CI4" s="234" t="s">
        <v>138</v>
      </c>
      <c r="CJ4" s="234" t="s">
        <v>137</v>
      </c>
      <c r="CK4" s="234" t="s">
        <v>146</v>
      </c>
      <c r="CL4" s="234" t="s">
        <v>978</v>
      </c>
      <c r="CM4" s="234" t="s">
        <v>353</v>
      </c>
      <c r="CN4" s="234" t="s">
        <v>354</v>
      </c>
      <c r="CO4" s="234" t="s">
        <v>979</v>
      </c>
      <c r="CP4" s="234" t="s">
        <v>355</v>
      </c>
      <c r="CQ4" s="234" t="s">
        <v>356</v>
      </c>
      <c r="CR4" s="234" t="s">
        <v>181</v>
      </c>
      <c r="CS4" s="234" t="s">
        <v>153</v>
      </c>
      <c r="CT4" s="234" t="s">
        <v>154</v>
      </c>
      <c r="CU4" s="239" t="s">
        <v>157</v>
      </c>
      <c r="CV4" s="239" t="s">
        <v>159</v>
      </c>
      <c r="CW4" s="239" t="s">
        <v>160</v>
      </c>
      <c r="CX4" s="239" t="s">
        <v>161</v>
      </c>
      <c r="CY4" s="239" t="s">
        <v>162</v>
      </c>
      <c r="CZ4" s="239" t="s">
        <v>964</v>
      </c>
      <c r="DA4" s="239" t="s">
        <v>166</v>
      </c>
      <c r="DB4" s="239" t="s">
        <v>167</v>
      </c>
      <c r="DC4" s="239" t="s">
        <v>307</v>
      </c>
      <c r="DD4" s="239" t="s">
        <v>308</v>
      </c>
      <c r="DE4" s="245" t="s">
        <v>954</v>
      </c>
      <c r="DF4" s="245" t="s">
        <v>172</v>
      </c>
      <c r="DG4" s="245" t="s">
        <v>264</v>
      </c>
      <c r="DH4" s="245" t="s">
        <v>265</v>
      </c>
      <c r="DI4" s="245" t="s">
        <v>357</v>
      </c>
      <c r="DJ4" s="245" t="s">
        <v>358</v>
      </c>
      <c r="DK4" s="245" t="s">
        <v>359</v>
      </c>
      <c r="DL4" s="245" t="s">
        <v>360</v>
      </c>
      <c r="DM4" s="245" t="s">
        <v>936</v>
      </c>
      <c r="DN4" s="245" t="s">
        <v>361</v>
      </c>
      <c r="DO4" s="245" t="s">
        <v>932</v>
      </c>
      <c r="DP4" s="245" t="s">
        <v>931</v>
      </c>
      <c r="DQ4" s="245" t="s">
        <v>952</v>
      </c>
      <c r="DR4" s="245" t="s">
        <v>956</v>
      </c>
      <c r="DS4" s="245" t="s">
        <v>173</v>
      </c>
      <c r="DT4" s="245" t="s">
        <v>274</v>
      </c>
      <c r="DU4" s="245" t="s">
        <v>275</v>
      </c>
      <c r="DV4" s="245" t="s">
        <v>174</v>
      </c>
      <c r="DW4" s="245" t="s">
        <v>175</v>
      </c>
      <c r="DX4" s="245" t="s">
        <v>176</v>
      </c>
      <c r="DY4" s="245" t="s">
        <v>185</v>
      </c>
      <c r="DZ4" s="245" t="s">
        <v>184</v>
      </c>
      <c r="EA4" s="245" t="s">
        <v>186</v>
      </c>
      <c r="EB4" s="250" t="s">
        <v>362</v>
      </c>
      <c r="EC4" s="250" t="s">
        <v>363</v>
      </c>
      <c r="ED4" s="250" t="s">
        <v>364</v>
      </c>
      <c r="EE4" s="250" t="s">
        <v>203</v>
      </c>
      <c r="EF4" s="250" t="s">
        <v>204</v>
      </c>
      <c r="EG4" s="250" t="s">
        <v>205</v>
      </c>
      <c r="EH4" s="250" t="s">
        <v>206</v>
      </c>
      <c r="EI4" s="250" t="s">
        <v>207</v>
      </c>
      <c r="EJ4" s="250" t="s">
        <v>279</v>
      </c>
      <c r="EK4" s="250" t="s">
        <v>968</v>
      </c>
      <c r="EL4" s="250" t="s">
        <v>969</v>
      </c>
      <c r="EM4" s="250" t="s">
        <v>970</v>
      </c>
      <c r="EN4" s="250" t="s">
        <v>285</v>
      </c>
      <c r="EO4" s="250" t="s">
        <v>974</v>
      </c>
      <c r="EP4" s="250" t="s">
        <v>284</v>
      </c>
      <c r="EQ4" s="250" t="s">
        <v>370</v>
      </c>
      <c r="ER4" s="250" t="s">
        <v>371</v>
      </c>
      <c r="ES4" s="250" t="s">
        <v>368</v>
      </c>
      <c r="ET4" s="250" t="s">
        <v>369</v>
      </c>
    </row>
    <row r="5" spans="1:150" ht="15">
      <c r="B5" s="17" t="s">
        <v>372</v>
      </c>
      <c r="C5" s="230" t="s">
        <v>373</v>
      </c>
      <c r="D5" s="230" t="s">
        <v>374</v>
      </c>
      <c r="E5" s="230" t="s">
        <v>477</v>
      </c>
      <c r="F5" s="230" t="s">
        <v>478</v>
      </c>
      <c r="G5" s="230" t="s">
        <v>375</v>
      </c>
      <c r="H5" s="230" t="s">
        <v>376</v>
      </c>
      <c r="I5" s="230" t="s">
        <v>377</v>
      </c>
      <c r="J5" s="230" t="s">
        <v>479</v>
      </c>
      <c r="K5" s="230" t="s">
        <v>516</v>
      </c>
      <c r="L5" s="230" t="s">
        <v>378</v>
      </c>
      <c r="M5" s="230" t="s">
        <v>661</v>
      </c>
      <c r="N5" s="230" t="s">
        <v>662</v>
      </c>
      <c r="O5" s="230" t="s">
        <v>507</v>
      </c>
      <c r="P5" s="230" t="s">
        <v>508</v>
      </c>
      <c r="Q5" s="230" t="s">
        <v>509</v>
      </c>
      <c r="R5" s="230" t="s">
        <v>510</v>
      </c>
      <c r="S5" s="230" t="s">
        <v>511</v>
      </c>
      <c r="T5" s="230" t="s">
        <v>512</v>
      </c>
      <c r="U5" s="230" t="s">
        <v>517</v>
      </c>
      <c r="V5" s="230" t="s">
        <v>513</v>
      </c>
      <c r="W5" s="230" t="s">
        <v>663</v>
      </c>
      <c r="X5" s="230" t="s">
        <v>664</v>
      </c>
      <c r="Y5" s="230" t="s">
        <v>514</v>
      </c>
      <c r="Z5" s="230" t="s">
        <v>515</v>
      </c>
      <c r="AA5" s="230" t="s">
        <v>480</v>
      </c>
      <c r="AB5" s="230" t="s">
        <v>481</v>
      </c>
      <c r="AC5" s="230" t="s">
        <v>379</v>
      </c>
      <c r="AD5" s="230" t="s">
        <v>380</v>
      </c>
      <c r="AE5" s="230" t="s">
        <v>381</v>
      </c>
      <c r="AF5" s="230" t="s">
        <v>382</v>
      </c>
      <c r="AG5" s="258" t="s">
        <v>525</v>
      </c>
      <c r="AH5" s="230" t="s">
        <v>522</v>
      </c>
      <c r="AI5" s="230" t="s">
        <v>997</v>
      </c>
      <c r="AJ5" s="230" t="s">
        <v>988</v>
      </c>
      <c r="AK5" s="230" t="s">
        <v>1019</v>
      </c>
      <c r="AL5" s="230" t="s">
        <v>1004</v>
      </c>
      <c r="AM5" s="230" t="s">
        <v>1012</v>
      </c>
      <c r="AN5" s="230" t="s">
        <v>493</v>
      </c>
      <c r="AO5" s="230" t="s">
        <v>484</v>
      </c>
      <c r="AP5" s="230" t="s">
        <v>485</v>
      </c>
      <c r="AQ5" s="230" t="s">
        <v>387</v>
      </c>
      <c r="AR5" s="230" t="s">
        <v>519</v>
      </c>
      <c r="AS5" s="230" t="s">
        <v>388</v>
      </c>
      <c r="AT5" s="230" t="s">
        <v>389</v>
      </c>
      <c r="AU5" s="230" t="s">
        <v>486</v>
      </c>
      <c r="AV5" s="230" t="s">
        <v>390</v>
      </c>
      <c r="AW5" s="230" t="s">
        <v>499</v>
      </c>
      <c r="AX5" s="230" t="s">
        <v>487</v>
      </c>
      <c r="AY5" s="230" t="s">
        <v>498</v>
      </c>
      <c r="AZ5" s="230" t="s">
        <v>497</v>
      </c>
      <c r="BA5" s="230" t="s">
        <v>391</v>
      </c>
      <c r="BB5" s="230" t="s">
        <v>392</v>
      </c>
      <c r="BC5" s="230" t="s">
        <v>393</v>
      </c>
      <c r="BD5" s="230" t="s">
        <v>398</v>
      </c>
      <c r="BE5" s="230" t="s">
        <v>399</v>
      </c>
      <c r="BF5" s="230" t="s">
        <v>400</v>
      </c>
      <c r="BG5" s="230" t="s">
        <v>401</v>
      </c>
      <c r="BH5" s="230" t="s">
        <v>402</v>
      </c>
      <c r="BI5" s="230" t="s">
        <v>403</v>
      </c>
      <c r="BJ5" s="235" t="s">
        <v>404</v>
      </c>
      <c r="BK5" s="235" t="s">
        <v>405</v>
      </c>
      <c r="BL5" s="235" t="s">
        <v>406</v>
      </c>
      <c r="BM5" s="235" t="s">
        <v>407</v>
      </c>
      <c r="BN5" s="235" t="s">
        <v>673</v>
      </c>
      <c r="BO5" s="235" t="s">
        <v>674</v>
      </c>
      <c r="BP5" s="235" t="s">
        <v>675</v>
      </c>
      <c r="BQ5" s="235" t="s">
        <v>408</v>
      </c>
      <c r="BR5" s="235" t="s">
        <v>409</v>
      </c>
      <c r="BS5" s="235" t="s">
        <v>410</v>
      </c>
      <c r="BT5" s="235" t="s">
        <v>411</v>
      </c>
      <c r="BU5" s="235" t="s">
        <v>412</v>
      </c>
      <c r="BV5" s="235" t="s">
        <v>413</v>
      </c>
      <c r="BW5" s="235" t="s">
        <v>414</v>
      </c>
      <c r="BX5" s="235" t="s">
        <v>415</v>
      </c>
      <c r="BY5" s="235" t="s">
        <v>416</v>
      </c>
      <c r="BZ5" s="235" t="s">
        <v>417</v>
      </c>
      <c r="CA5" s="235" t="s">
        <v>418</v>
      </c>
      <c r="CB5" s="235" t="s">
        <v>419</v>
      </c>
      <c r="CC5" s="235" t="s">
        <v>420</v>
      </c>
      <c r="CD5" s="235" t="s">
        <v>423</v>
      </c>
      <c r="CE5" s="235" t="s">
        <v>424</v>
      </c>
      <c r="CF5" s="235" t="s">
        <v>488</v>
      </c>
      <c r="CG5" s="235" t="s">
        <v>500</v>
      </c>
      <c r="CH5" s="235" t="s">
        <v>430</v>
      </c>
      <c r="CI5" s="235" t="s">
        <v>434</v>
      </c>
      <c r="CJ5" s="235" t="s">
        <v>431</v>
      </c>
      <c r="CK5" s="235" t="s">
        <v>501</v>
      </c>
      <c r="CL5" s="235" t="s">
        <v>425</v>
      </c>
      <c r="CM5" s="235" t="s">
        <v>426</v>
      </c>
      <c r="CN5" s="235" t="s">
        <v>427</v>
      </c>
      <c r="CO5" s="235" t="s">
        <v>428</v>
      </c>
      <c r="CP5" s="235" t="s">
        <v>442</v>
      </c>
      <c r="CQ5" s="235" t="s">
        <v>429</v>
      </c>
      <c r="CR5" s="235" t="s">
        <v>462</v>
      </c>
      <c r="CS5" s="235" t="s">
        <v>435</v>
      </c>
      <c r="CT5" s="235" t="s">
        <v>436</v>
      </c>
      <c r="CU5" s="240" t="s">
        <v>438</v>
      </c>
      <c r="CV5" s="240" t="s">
        <v>439</v>
      </c>
      <c r="CW5" s="240" t="s">
        <v>437</v>
      </c>
      <c r="CX5" s="240" t="s">
        <v>440</v>
      </c>
      <c r="CY5" s="240" t="s">
        <v>441</v>
      </c>
      <c r="CZ5" s="240" t="s">
        <v>443</v>
      </c>
      <c r="DA5" s="240" t="s">
        <v>489</v>
      </c>
      <c r="DB5" s="240" t="s">
        <v>786</v>
      </c>
      <c r="DC5" s="240" t="s">
        <v>444</v>
      </c>
      <c r="DD5" s="240" t="s">
        <v>445</v>
      </c>
      <c r="DE5" s="246" t="s">
        <v>955</v>
      </c>
      <c r="DF5" s="246" t="s">
        <v>446</v>
      </c>
      <c r="DG5" s="246" t="s">
        <v>447</v>
      </c>
      <c r="DH5" s="246" t="s">
        <v>448</v>
      </c>
      <c r="DI5" s="246" t="s">
        <v>449</v>
      </c>
      <c r="DJ5" s="246" t="s">
        <v>450</v>
      </c>
      <c r="DK5" s="246" t="s">
        <v>451</v>
      </c>
      <c r="DL5" s="246" t="s">
        <v>452</v>
      </c>
      <c r="DM5" s="246" t="s">
        <v>933</v>
      </c>
      <c r="DN5" s="246" t="s">
        <v>453</v>
      </c>
      <c r="DO5" s="246" t="s">
        <v>934</v>
      </c>
      <c r="DP5" s="246" t="s">
        <v>935</v>
      </c>
      <c r="DQ5" s="246" t="s">
        <v>953</v>
      </c>
      <c r="DR5" s="246" t="s">
        <v>957</v>
      </c>
      <c r="DS5" s="246" t="s">
        <v>454</v>
      </c>
      <c r="DT5" s="246" t="s">
        <v>455</v>
      </c>
      <c r="DU5" s="246" t="s">
        <v>456</v>
      </c>
      <c r="DV5" s="246" t="s">
        <v>457</v>
      </c>
      <c r="DW5" s="246" t="s">
        <v>458</v>
      </c>
      <c r="DX5" s="246" t="s">
        <v>459</v>
      </c>
      <c r="DY5" s="246" t="s">
        <v>460</v>
      </c>
      <c r="DZ5" s="246" t="s">
        <v>461</v>
      </c>
      <c r="EA5" s="246" t="s">
        <v>462</v>
      </c>
      <c r="EB5" s="251" t="s">
        <v>468</v>
      </c>
      <c r="EC5" s="251" t="s">
        <v>463</v>
      </c>
      <c r="ED5" s="251" t="s">
        <v>464</v>
      </c>
      <c r="EE5" s="251" t="s">
        <v>465</v>
      </c>
      <c r="EF5" s="251" t="s">
        <v>466</v>
      </c>
      <c r="EG5" s="251" t="s">
        <v>464</v>
      </c>
      <c r="EH5" s="251" t="s">
        <v>467</v>
      </c>
      <c r="EI5" s="251" t="s">
        <v>469</v>
      </c>
      <c r="EJ5" s="251" t="s">
        <v>470</v>
      </c>
      <c r="EK5" s="251" t="s">
        <v>966</v>
      </c>
      <c r="EL5" s="251" t="s">
        <v>972</v>
      </c>
      <c r="EM5" s="251" t="s">
        <v>971</v>
      </c>
      <c r="EN5" s="251" t="s">
        <v>471</v>
      </c>
      <c r="EO5" s="251" t="s">
        <v>975</v>
      </c>
      <c r="EP5" s="251" t="s">
        <v>472</v>
      </c>
      <c r="EQ5" s="251" t="s">
        <v>473</v>
      </c>
      <c r="ER5" s="251" t="s">
        <v>474</v>
      </c>
      <c r="ES5" s="251" t="s">
        <v>475</v>
      </c>
      <c r="ET5" s="251" t="s">
        <v>476</v>
      </c>
    </row>
    <row r="6" spans="1:150" ht="15">
      <c r="B6" s="12" t="s">
        <v>133</v>
      </c>
      <c r="C6" s="230" t="s">
        <v>134</v>
      </c>
      <c r="D6" s="230" t="s">
        <v>134</v>
      </c>
      <c r="E6" s="230" t="s">
        <v>134</v>
      </c>
      <c r="F6" s="230" t="s">
        <v>134</v>
      </c>
      <c r="G6" s="230" t="s">
        <v>134</v>
      </c>
      <c r="H6" s="230" t="s">
        <v>134</v>
      </c>
      <c r="I6" s="230" t="s">
        <v>134</v>
      </c>
      <c r="J6" s="230" t="s">
        <v>134</v>
      </c>
      <c r="K6" s="230" t="s">
        <v>134</v>
      </c>
      <c r="L6" s="230" t="s">
        <v>134</v>
      </c>
      <c r="M6" s="230" t="s">
        <v>134</v>
      </c>
      <c r="N6" s="230" t="s">
        <v>134</v>
      </c>
      <c r="O6" s="230" t="s">
        <v>134</v>
      </c>
      <c r="P6" s="230" t="s">
        <v>134</v>
      </c>
      <c r="Q6" s="230" t="s">
        <v>134</v>
      </c>
      <c r="R6" s="230" t="s">
        <v>134</v>
      </c>
      <c r="S6" s="230" t="s">
        <v>134</v>
      </c>
      <c r="T6" s="230" t="s">
        <v>134</v>
      </c>
      <c r="U6" s="230" t="s">
        <v>134</v>
      </c>
      <c r="V6" s="230" t="s">
        <v>134</v>
      </c>
      <c r="W6" s="230" t="s">
        <v>134</v>
      </c>
      <c r="X6" s="230" t="s">
        <v>134</v>
      </c>
      <c r="Y6" s="230" t="s">
        <v>134</v>
      </c>
      <c r="Z6" s="230" t="s">
        <v>134</v>
      </c>
      <c r="AA6" s="230" t="s">
        <v>134</v>
      </c>
      <c r="AB6" s="230" t="s">
        <v>134</v>
      </c>
      <c r="AC6" s="230" t="s">
        <v>134</v>
      </c>
      <c r="AD6" s="230" t="s">
        <v>134</v>
      </c>
      <c r="AE6" s="230" t="s">
        <v>134</v>
      </c>
      <c r="AF6" s="230" t="s">
        <v>134</v>
      </c>
      <c r="AG6" s="230" t="s">
        <v>134</v>
      </c>
      <c r="AH6" s="230" t="s">
        <v>134</v>
      </c>
      <c r="AI6" s="230" t="s">
        <v>134</v>
      </c>
      <c r="AJ6" s="230" t="s">
        <v>134</v>
      </c>
      <c r="AK6" s="230" t="s">
        <v>134</v>
      </c>
      <c r="AL6" s="230" t="s">
        <v>134</v>
      </c>
      <c r="AM6" s="230" t="s">
        <v>134</v>
      </c>
      <c r="AN6" s="230" t="s">
        <v>135</v>
      </c>
      <c r="AO6" s="230" t="s">
        <v>135</v>
      </c>
      <c r="AP6" s="230" t="s">
        <v>135</v>
      </c>
      <c r="AQ6" s="230" t="s">
        <v>135</v>
      </c>
      <c r="AR6" s="230" t="s">
        <v>135</v>
      </c>
      <c r="AS6" s="230" t="s">
        <v>135</v>
      </c>
      <c r="AT6" s="230" t="s">
        <v>135</v>
      </c>
      <c r="AU6" s="230" t="s">
        <v>134</v>
      </c>
      <c r="AV6" s="230" t="s">
        <v>134</v>
      </c>
      <c r="AW6" s="230" t="s">
        <v>134</v>
      </c>
      <c r="AX6" s="230" t="s">
        <v>134</v>
      </c>
      <c r="AY6" s="230" t="s">
        <v>134</v>
      </c>
      <c r="AZ6" s="230" t="s">
        <v>134</v>
      </c>
      <c r="BA6" s="230" t="s">
        <v>135</v>
      </c>
      <c r="BB6" s="230" t="s">
        <v>135</v>
      </c>
      <c r="BC6" s="230" t="s">
        <v>135</v>
      </c>
      <c r="BD6" s="230" t="s">
        <v>665</v>
      </c>
      <c r="BE6" s="230" t="s">
        <v>665</v>
      </c>
      <c r="BF6" s="230" t="s">
        <v>665</v>
      </c>
      <c r="BG6" s="230" t="s">
        <v>135</v>
      </c>
      <c r="BH6" s="230" t="s">
        <v>135</v>
      </c>
      <c r="BI6" s="230" t="s">
        <v>135</v>
      </c>
      <c r="BJ6" s="235" t="s">
        <v>134</v>
      </c>
      <c r="BK6" s="235" t="s">
        <v>134</v>
      </c>
      <c r="BL6" s="235" t="s">
        <v>134</v>
      </c>
      <c r="BM6" s="235" t="s">
        <v>134</v>
      </c>
      <c r="BN6" s="235" t="s">
        <v>134</v>
      </c>
      <c r="BO6" s="235" t="s">
        <v>134</v>
      </c>
      <c r="BP6" s="235" t="s">
        <v>134</v>
      </c>
      <c r="BQ6" s="235" t="s">
        <v>134</v>
      </c>
      <c r="BR6" s="235" t="s">
        <v>134</v>
      </c>
      <c r="BS6" s="235" t="s">
        <v>134</v>
      </c>
      <c r="BT6" s="235" t="s">
        <v>134</v>
      </c>
      <c r="BU6" s="235" t="s">
        <v>134</v>
      </c>
      <c r="BV6" s="235" t="s">
        <v>134</v>
      </c>
      <c r="BW6" s="235" t="s">
        <v>134</v>
      </c>
      <c r="BX6" s="235" t="s">
        <v>134</v>
      </c>
      <c r="BY6" s="235" t="s">
        <v>134</v>
      </c>
      <c r="BZ6" s="235" t="s">
        <v>134</v>
      </c>
      <c r="CA6" s="235" t="s">
        <v>134</v>
      </c>
      <c r="CB6" s="235" t="s">
        <v>134</v>
      </c>
      <c r="CC6" s="235" t="s">
        <v>134</v>
      </c>
      <c r="CD6" s="235" t="s">
        <v>134</v>
      </c>
      <c r="CE6" s="235" t="s">
        <v>134</v>
      </c>
      <c r="CF6" s="235" t="s">
        <v>134</v>
      </c>
      <c r="CG6" s="235" t="s">
        <v>136</v>
      </c>
      <c r="CH6" s="235" t="s">
        <v>136</v>
      </c>
      <c r="CI6" s="235" t="s">
        <v>136</v>
      </c>
      <c r="CJ6" s="235" t="s">
        <v>136</v>
      </c>
      <c r="CK6" s="235" t="s">
        <v>136</v>
      </c>
      <c r="CL6" s="235" t="s">
        <v>351</v>
      </c>
      <c r="CM6" s="235" t="s">
        <v>351</v>
      </c>
      <c r="CN6" s="235" t="s">
        <v>351</v>
      </c>
      <c r="CO6" s="235" t="s">
        <v>135</v>
      </c>
      <c r="CP6" s="235" t="s">
        <v>351</v>
      </c>
      <c r="CQ6" s="235" t="s">
        <v>351</v>
      </c>
      <c r="CR6" s="235" t="s">
        <v>151</v>
      </c>
      <c r="CS6" s="235" t="s">
        <v>151</v>
      </c>
      <c r="CT6" s="235" t="s">
        <v>151</v>
      </c>
      <c r="CU6" s="240" t="s">
        <v>151</v>
      </c>
      <c r="CV6" s="240" t="s">
        <v>151</v>
      </c>
      <c r="CW6" s="240" t="s">
        <v>151</v>
      </c>
      <c r="CX6" s="240" t="s">
        <v>151</v>
      </c>
      <c r="CY6" s="240" t="s">
        <v>151</v>
      </c>
      <c r="CZ6" s="240" t="s">
        <v>151</v>
      </c>
      <c r="DA6" s="240" t="s">
        <v>963</v>
      </c>
      <c r="DB6" s="240" t="s">
        <v>963</v>
      </c>
      <c r="DC6" s="240" t="s">
        <v>309</v>
      </c>
      <c r="DD6" s="240" t="s">
        <v>310</v>
      </c>
      <c r="DE6" s="246" t="s">
        <v>151</v>
      </c>
      <c r="DF6" s="246" t="s">
        <v>151</v>
      </c>
      <c r="DG6" s="246" t="s">
        <v>151</v>
      </c>
      <c r="DH6" s="246" t="s">
        <v>151</v>
      </c>
      <c r="DI6" s="246" t="s">
        <v>151</v>
      </c>
      <c r="DJ6" s="246" t="s">
        <v>151</v>
      </c>
      <c r="DK6" s="246" t="s">
        <v>151</v>
      </c>
      <c r="DL6" s="246" t="s">
        <v>151</v>
      </c>
      <c r="DM6" s="246" t="s">
        <v>151</v>
      </c>
      <c r="DN6" s="246" t="s">
        <v>151</v>
      </c>
      <c r="DO6" s="246" t="s">
        <v>151</v>
      </c>
      <c r="DP6" s="246" t="s">
        <v>151</v>
      </c>
      <c r="DQ6" s="246" t="s">
        <v>151</v>
      </c>
      <c r="DR6" s="246" t="s">
        <v>151</v>
      </c>
      <c r="DS6" s="246" t="s">
        <v>151</v>
      </c>
      <c r="DT6" s="246" t="s">
        <v>151</v>
      </c>
      <c r="DU6" s="246" t="s">
        <v>151</v>
      </c>
      <c r="DV6" s="246" t="s">
        <v>151</v>
      </c>
      <c r="DW6" s="246" t="s">
        <v>151</v>
      </c>
      <c r="DX6" s="246" t="s">
        <v>151</v>
      </c>
      <c r="DY6" s="246" t="s">
        <v>151</v>
      </c>
      <c r="DZ6" s="246" t="s">
        <v>151</v>
      </c>
      <c r="EA6" s="246" t="s">
        <v>151</v>
      </c>
      <c r="EB6" s="251" t="s">
        <v>365</v>
      </c>
      <c r="EC6" s="251" t="s">
        <v>366</v>
      </c>
      <c r="ED6" s="251" t="s">
        <v>367</v>
      </c>
      <c r="EE6" s="251" t="s">
        <v>208</v>
      </c>
      <c r="EF6" s="251" t="s">
        <v>208</v>
      </c>
      <c r="EG6" s="251" t="s">
        <v>211</v>
      </c>
      <c r="EH6" s="251" t="s">
        <v>211</v>
      </c>
      <c r="EI6" s="251" t="s">
        <v>211</v>
      </c>
      <c r="EJ6" s="251" t="s">
        <v>135</v>
      </c>
      <c r="EK6" s="251" t="s">
        <v>962</v>
      </c>
      <c r="EL6" s="251" t="s">
        <v>135</v>
      </c>
      <c r="EM6" s="251" t="s">
        <v>962</v>
      </c>
      <c r="EN6" s="251" t="s">
        <v>962</v>
      </c>
      <c r="EO6" s="251" t="s">
        <v>962</v>
      </c>
      <c r="EP6" s="251" t="s">
        <v>962</v>
      </c>
      <c r="EQ6" s="251" t="s">
        <v>962</v>
      </c>
      <c r="ER6" s="251" t="s">
        <v>962</v>
      </c>
      <c r="ES6" s="251" t="s">
        <v>965</v>
      </c>
      <c r="ET6" s="251" t="s">
        <v>965</v>
      </c>
    </row>
    <row r="7" spans="1:150" ht="15" hidden="1">
      <c r="A7" s="85"/>
      <c r="B7" s="53" t="s">
        <v>967</v>
      </c>
      <c r="C7" s="172" t="s">
        <v>10</v>
      </c>
      <c r="D7" s="172" t="s">
        <v>10</v>
      </c>
      <c r="E7" s="172" t="s">
        <v>10</v>
      </c>
      <c r="F7" s="172" t="s">
        <v>10</v>
      </c>
      <c r="G7" s="172" t="s">
        <v>10</v>
      </c>
      <c r="H7" s="172" t="s">
        <v>10</v>
      </c>
      <c r="I7" s="172" t="s">
        <v>10</v>
      </c>
      <c r="J7" s="172" t="s">
        <v>10</v>
      </c>
      <c r="K7" s="172" t="s">
        <v>10</v>
      </c>
      <c r="L7" s="172" t="s">
        <v>10</v>
      </c>
      <c r="M7" s="172" t="s">
        <v>10</v>
      </c>
      <c r="N7" s="172" t="s">
        <v>10</v>
      </c>
      <c r="O7" s="172" t="s">
        <v>10</v>
      </c>
      <c r="P7" s="172" t="s">
        <v>10</v>
      </c>
      <c r="Q7" s="172" t="s">
        <v>10</v>
      </c>
      <c r="R7" s="172" t="s">
        <v>10</v>
      </c>
      <c r="S7" s="172" t="s">
        <v>10</v>
      </c>
      <c r="T7" s="172" t="s">
        <v>10</v>
      </c>
      <c r="U7" s="172" t="s">
        <v>10</v>
      </c>
      <c r="V7" s="172" t="s">
        <v>10</v>
      </c>
      <c r="W7" s="172" t="s">
        <v>10</v>
      </c>
      <c r="X7" s="172" t="s">
        <v>10</v>
      </c>
      <c r="Y7" s="172" t="s">
        <v>10</v>
      </c>
      <c r="Z7" s="172" t="s">
        <v>10</v>
      </c>
      <c r="AA7" s="172" t="s">
        <v>10</v>
      </c>
      <c r="AB7" s="172" t="s">
        <v>10</v>
      </c>
      <c r="AC7" s="172" t="s">
        <v>10</v>
      </c>
      <c r="AD7" s="172" t="s">
        <v>10</v>
      </c>
      <c r="AE7" s="172" t="s">
        <v>10</v>
      </c>
      <c r="AF7" s="172" t="s">
        <v>10</v>
      </c>
      <c r="AG7" s="172"/>
      <c r="AH7" s="172" t="s">
        <v>10</v>
      </c>
      <c r="AI7" s="172" t="s">
        <v>10</v>
      </c>
      <c r="AJ7" s="172" t="s">
        <v>10</v>
      </c>
      <c r="AK7" s="172" t="s">
        <v>10</v>
      </c>
      <c r="AL7" s="172" t="s">
        <v>10</v>
      </c>
      <c r="AM7" s="172" t="s">
        <v>10</v>
      </c>
      <c r="AN7" s="172" t="s">
        <v>10</v>
      </c>
      <c r="AO7" s="172" t="s">
        <v>10</v>
      </c>
      <c r="AP7" s="172" t="s">
        <v>10</v>
      </c>
      <c r="AQ7" s="172" t="s">
        <v>10</v>
      </c>
      <c r="AR7" s="172" t="s">
        <v>10</v>
      </c>
      <c r="AS7" s="172" t="s">
        <v>10</v>
      </c>
      <c r="AT7" s="172" t="s">
        <v>10</v>
      </c>
      <c r="AU7" s="172" t="s">
        <v>10</v>
      </c>
      <c r="AV7" s="172" t="s">
        <v>10</v>
      </c>
      <c r="AW7" s="172" t="s">
        <v>10</v>
      </c>
      <c r="AX7" s="172" t="s">
        <v>10</v>
      </c>
      <c r="AY7" s="172" t="s">
        <v>10</v>
      </c>
      <c r="AZ7" s="172" t="s">
        <v>10</v>
      </c>
      <c r="BA7" s="172" t="s">
        <v>249</v>
      </c>
      <c r="BB7" s="172" t="s">
        <v>249</v>
      </c>
      <c r="BC7" s="172" t="s">
        <v>249</v>
      </c>
      <c r="BD7" s="172" t="s">
        <v>249</v>
      </c>
      <c r="BE7" s="172" t="s">
        <v>249</v>
      </c>
      <c r="BF7" s="172" t="s">
        <v>249</v>
      </c>
      <c r="BG7" s="172" t="s">
        <v>249</v>
      </c>
      <c r="BH7" s="172" t="s">
        <v>249</v>
      </c>
      <c r="BI7" s="172" t="s">
        <v>249</v>
      </c>
      <c r="BJ7" s="175" t="s">
        <v>249</v>
      </c>
      <c r="BK7" s="175" t="s">
        <v>249</v>
      </c>
      <c r="BL7" s="175" t="s">
        <v>249</v>
      </c>
      <c r="BM7" s="175" t="s">
        <v>249</v>
      </c>
      <c r="BN7" s="175" t="s">
        <v>249</v>
      </c>
      <c r="BO7" s="175" t="s">
        <v>249</v>
      </c>
      <c r="BP7" s="175" t="s">
        <v>249</v>
      </c>
      <c r="BQ7" s="175" t="s">
        <v>249</v>
      </c>
      <c r="BR7" s="175" t="s">
        <v>249</v>
      </c>
      <c r="BS7" s="175" t="s">
        <v>249</v>
      </c>
      <c r="BT7" s="175" t="s">
        <v>249</v>
      </c>
      <c r="BU7" s="175" t="s">
        <v>249</v>
      </c>
      <c r="BV7" s="175" t="s">
        <v>249</v>
      </c>
      <c r="BW7" s="175" t="s">
        <v>249</v>
      </c>
      <c r="BX7" s="175" t="s">
        <v>249</v>
      </c>
      <c r="BY7" s="175" t="s">
        <v>249</v>
      </c>
      <c r="BZ7" s="175" t="s">
        <v>249</v>
      </c>
      <c r="CA7" s="175" t="s">
        <v>249</v>
      </c>
      <c r="CB7" s="175" t="s">
        <v>249</v>
      </c>
      <c r="CC7" s="175" t="s">
        <v>249</v>
      </c>
      <c r="CD7" s="175" t="s">
        <v>249</v>
      </c>
      <c r="CE7" s="175" t="s">
        <v>250</v>
      </c>
      <c r="CF7" s="175" t="s">
        <v>250</v>
      </c>
      <c r="CG7" s="175" t="s">
        <v>249</v>
      </c>
      <c r="CH7" s="175" t="s">
        <v>249</v>
      </c>
      <c r="CI7" s="175" t="s">
        <v>249</v>
      </c>
      <c r="CJ7" s="175" t="s">
        <v>249</v>
      </c>
      <c r="CK7" s="175" t="s">
        <v>10</v>
      </c>
      <c r="CL7" s="175" t="s">
        <v>249</v>
      </c>
      <c r="CM7" s="175" t="s">
        <v>249</v>
      </c>
      <c r="CN7" s="175" t="s">
        <v>249</v>
      </c>
      <c r="CO7" s="175" t="s">
        <v>249</v>
      </c>
      <c r="CP7" s="175" t="s">
        <v>249</v>
      </c>
      <c r="CQ7" s="175" t="s">
        <v>249</v>
      </c>
      <c r="CR7" s="175" t="s">
        <v>249</v>
      </c>
      <c r="CS7" s="175" t="s">
        <v>249</v>
      </c>
      <c r="CT7" s="175" t="s">
        <v>249</v>
      </c>
      <c r="CU7" s="178" t="s">
        <v>250</v>
      </c>
      <c r="CV7" s="178" t="s">
        <v>250</v>
      </c>
      <c r="CW7" s="178" t="s">
        <v>250</v>
      </c>
      <c r="CX7" s="178" t="s">
        <v>250</v>
      </c>
      <c r="CY7" s="178" t="s">
        <v>250</v>
      </c>
      <c r="CZ7" s="178" t="s">
        <v>250</v>
      </c>
      <c r="DA7" s="178" t="s">
        <v>250</v>
      </c>
      <c r="DB7" s="178" t="s">
        <v>250</v>
      </c>
      <c r="DC7" s="178" t="s">
        <v>250</v>
      </c>
      <c r="DD7" s="178" t="s">
        <v>250</v>
      </c>
      <c r="DE7" s="180" t="s">
        <v>249</v>
      </c>
      <c r="DF7" s="180" t="s">
        <v>249</v>
      </c>
      <c r="DG7" s="180" t="s">
        <v>249</v>
      </c>
      <c r="DH7" s="180" t="s">
        <v>249</v>
      </c>
      <c r="DI7" s="180" t="s">
        <v>249</v>
      </c>
      <c r="DJ7" s="180" t="s">
        <v>249</v>
      </c>
      <c r="DK7" s="180" t="s">
        <v>249</v>
      </c>
      <c r="DL7" s="180" t="s">
        <v>249</v>
      </c>
      <c r="DM7" s="180" t="s">
        <v>249</v>
      </c>
      <c r="DN7" s="180" t="s">
        <v>249</v>
      </c>
      <c r="DO7" s="180" t="s">
        <v>249</v>
      </c>
      <c r="DP7" s="180" t="s">
        <v>249</v>
      </c>
      <c r="DQ7" s="180" t="s">
        <v>249</v>
      </c>
      <c r="DR7" s="180" t="s">
        <v>249</v>
      </c>
      <c r="DS7" s="180" t="s">
        <v>249</v>
      </c>
      <c r="DT7" s="180" t="s">
        <v>249</v>
      </c>
      <c r="DU7" s="180" t="s">
        <v>249</v>
      </c>
      <c r="DV7" s="180" t="s">
        <v>249</v>
      </c>
      <c r="DW7" s="180" t="s">
        <v>249</v>
      </c>
      <c r="DX7" s="180" t="s">
        <v>249</v>
      </c>
      <c r="DY7" s="180" t="s">
        <v>249</v>
      </c>
      <c r="DZ7" s="180" t="s">
        <v>249</v>
      </c>
      <c r="EA7" s="180" t="s">
        <v>249</v>
      </c>
      <c r="EB7" s="182" t="s">
        <v>250</v>
      </c>
      <c r="EC7" s="182" t="s">
        <v>250</v>
      </c>
      <c r="ED7" s="182" t="s">
        <v>250</v>
      </c>
      <c r="EE7" s="182" t="s">
        <v>250</v>
      </c>
      <c r="EF7" s="182" t="s">
        <v>250</v>
      </c>
      <c r="EG7" s="182" t="s">
        <v>250</v>
      </c>
      <c r="EH7" s="182" t="s">
        <v>250</v>
      </c>
      <c r="EI7" s="182" t="s">
        <v>250</v>
      </c>
      <c r="EJ7" s="182" t="s">
        <v>249</v>
      </c>
      <c r="EK7" s="182" t="s">
        <v>249</v>
      </c>
      <c r="EL7" s="182" t="s">
        <v>10</v>
      </c>
      <c r="EM7" s="182" t="s">
        <v>10</v>
      </c>
      <c r="EN7" s="182" t="s">
        <v>10</v>
      </c>
      <c r="EO7" s="182" t="s">
        <v>10</v>
      </c>
      <c r="EP7" s="182" t="s">
        <v>10</v>
      </c>
      <c r="EQ7" s="182" t="s">
        <v>10</v>
      </c>
      <c r="ER7" s="182" t="s">
        <v>10</v>
      </c>
      <c r="ES7" s="182" t="s">
        <v>10</v>
      </c>
      <c r="ET7" s="182" t="s">
        <v>10</v>
      </c>
    </row>
    <row r="8" spans="1:150" ht="15" hidden="1">
      <c r="B8" s="12" t="s">
        <v>3</v>
      </c>
      <c r="C8" s="173">
        <v>28490</v>
      </c>
      <c r="D8" s="173">
        <v>28490</v>
      </c>
      <c r="E8" s="173">
        <v>34699</v>
      </c>
      <c r="F8" s="173">
        <v>34699</v>
      </c>
      <c r="G8" s="173">
        <v>34699</v>
      </c>
      <c r="H8" s="173">
        <v>34699</v>
      </c>
      <c r="I8" s="173">
        <v>34699</v>
      </c>
      <c r="J8" s="173">
        <v>34699</v>
      </c>
      <c r="K8" s="173">
        <v>34699</v>
      </c>
      <c r="L8" s="173">
        <v>34699</v>
      </c>
      <c r="M8" s="173">
        <v>34699</v>
      </c>
      <c r="N8" s="173">
        <v>34699</v>
      </c>
      <c r="O8" s="173">
        <v>34699</v>
      </c>
      <c r="P8" s="173">
        <v>34699</v>
      </c>
      <c r="Q8" s="173">
        <v>34699</v>
      </c>
      <c r="R8" s="173">
        <v>34699</v>
      </c>
      <c r="S8" s="173">
        <v>34699</v>
      </c>
      <c r="T8" s="173">
        <v>34699</v>
      </c>
      <c r="U8" s="173">
        <v>34699</v>
      </c>
      <c r="V8" s="173">
        <v>34699</v>
      </c>
      <c r="W8" s="173">
        <v>34699</v>
      </c>
      <c r="X8" s="173">
        <v>34699</v>
      </c>
      <c r="Y8" s="173">
        <v>34699</v>
      </c>
      <c r="Z8" s="173">
        <v>34699</v>
      </c>
      <c r="AA8" s="173">
        <v>28490</v>
      </c>
      <c r="AB8" s="173">
        <v>28490</v>
      </c>
      <c r="AC8" s="173">
        <v>28490</v>
      </c>
      <c r="AD8" s="173">
        <v>28490</v>
      </c>
      <c r="AE8" s="173">
        <v>28490</v>
      </c>
      <c r="AF8" s="173">
        <v>28490</v>
      </c>
      <c r="AG8" s="173"/>
      <c r="AH8" s="173">
        <v>28490</v>
      </c>
      <c r="AI8" s="173">
        <v>28490</v>
      </c>
      <c r="AJ8" s="173">
        <v>28490</v>
      </c>
      <c r="AK8" s="173">
        <v>28490</v>
      </c>
      <c r="AL8" s="173">
        <v>28490</v>
      </c>
      <c r="AM8" s="173">
        <v>28490</v>
      </c>
      <c r="AN8" s="173">
        <v>28490</v>
      </c>
      <c r="AO8" s="173">
        <v>28490</v>
      </c>
      <c r="AP8" s="173">
        <v>28490</v>
      </c>
      <c r="AQ8" s="173">
        <v>28490</v>
      </c>
      <c r="AR8" s="173">
        <v>28490</v>
      </c>
      <c r="AS8" s="173">
        <v>28490</v>
      </c>
      <c r="AT8" s="173">
        <v>28490</v>
      </c>
      <c r="AU8" s="173">
        <v>28490</v>
      </c>
      <c r="AV8" s="173">
        <v>28490</v>
      </c>
      <c r="AW8" s="173">
        <v>28490</v>
      </c>
      <c r="AX8" s="173">
        <v>28490</v>
      </c>
      <c r="AY8" s="173">
        <v>28490</v>
      </c>
      <c r="AZ8" s="173">
        <v>28490</v>
      </c>
      <c r="BA8" s="174">
        <v>28215</v>
      </c>
      <c r="BB8" s="174">
        <v>28215</v>
      </c>
      <c r="BC8" s="174">
        <v>28215</v>
      </c>
      <c r="BD8" s="174">
        <v>28215</v>
      </c>
      <c r="BE8" s="174">
        <v>28215</v>
      </c>
      <c r="BF8" s="174">
        <v>28215</v>
      </c>
      <c r="BG8" s="174">
        <v>32963</v>
      </c>
      <c r="BH8" s="174">
        <v>32963</v>
      </c>
      <c r="BI8" s="174">
        <v>32963</v>
      </c>
      <c r="BJ8" s="176">
        <v>35611</v>
      </c>
      <c r="BK8" s="176">
        <v>35611</v>
      </c>
      <c r="BL8" s="176">
        <v>35611</v>
      </c>
      <c r="BM8" s="176">
        <v>35611</v>
      </c>
      <c r="BN8" s="176">
        <v>35611</v>
      </c>
      <c r="BO8" s="176">
        <v>35611</v>
      </c>
      <c r="BP8" s="176">
        <v>35611</v>
      </c>
      <c r="BQ8" s="176">
        <v>37346</v>
      </c>
      <c r="BR8" s="176">
        <v>37346</v>
      </c>
      <c r="BS8" s="176">
        <v>37346</v>
      </c>
      <c r="BT8" s="176">
        <v>37346</v>
      </c>
      <c r="BU8" s="176">
        <v>37346</v>
      </c>
      <c r="BV8" s="176">
        <v>37346</v>
      </c>
      <c r="BW8" s="176">
        <v>37346</v>
      </c>
      <c r="BX8" s="176">
        <v>37346</v>
      </c>
      <c r="BY8" s="176">
        <v>37346</v>
      </c>
      <c r="BZ8" s="176">
        <v>35611</v>
      </c>
      <c r="CA8" s="176">
        <v>37346</v>
      </c>
      <c r="CB8" s="176">
        <v>37346</v>
      </c>
      <c r="CC8" s="176">
        <v>35611</v>
      </c>
      <c r="CD8" s="176">
        <v>35611</v>
      </c>
      <c r="CE8" s="176">
        <v>37287</v>
      </c>
      <c r="CF8" s="176">
        <v>37287</v>
      </c>
      <c r="CG8" s="176">
        <v>32963</v>
      </c>
      <c r="CH8" s="176">
        <v>32963</v>
      </c>
      <c r="CI8" s="176">
        <v>32963</v>
      </c>
      <c r="CJ8" s="176">
        <v>32963</v>
      </c>
      <c r="CK8" s="177">
        <v>27759</v>
      </c>
      <c r="CL8" s="176">
        <v>34424</v>
      </c>
      <c r="CM8" s="176">
        <v>34424</v>
      </c>
      <c r="CN8" s="176">
        <v>34424</v>
      </c>
      <c r="CO8" s="176">
        <v>34424</v>
      </c>
      <c r="CP8" s="176">
        <v>34424</v>
      </c>
      <c r="CQ8" s="176">
        <v>34424</v>
      </c>
      <c r="CR8" s="176">
        <v>32963</v>
      </c>
      <c r="CS8" s="176">
        <v>32963</v>
      </c>
      <c r="CT8" s="176">
        <v>32963</v>
      </c>
      <c r="CU8" s="179">
        <v>37287</v>
      </c>
      <c r="CV8" s="179">
        <v>37287</v>
      </c>
      <c r="CW8" s="179">
        <v>37287</v>
      </c>
      <c r="CX8" s="179">
        <v>37287</v>
      </c>
      <c r="CY8" s="179">
        <v>37287</v>
      </c>
      <c r="CZ8" s="179">
        <v>37287</v>
      </c>
      <c r="DA8" s="179">
        <v>32904</v>
      </c>
      <c r="DB8" s="179">
        <v>32904</v>
      </c>
      <c r="DC8" s="179">
        <v>32904</v>
      </c>
      <c r="DD8" s="179">
        <v>32904</v>
      </c>
      <c r="DE8" s="181">
        <v>38807</v>
      </c>
      <c r="DF8" s="181">
        <v>38807</v>
      </c>
      <c r="DG8" s="181">
        <v>38807</v>
      </c>
      <c r="DH8" s="181">
        <v>38807</v>
      </c>
      <c r="DI8" s="181">
        <v>38807</v>
      </c>
      <c r="DJ8" s="181">
        <v>38807</v>
      </c>
      <c r="DK8" s="181">
        <v>38807</v>
      </c>
      <c r="DL8" s="181">
        <v>38807</v>
      </c>
      <c r="DM8" s="181">
        <v>38807</v>
      </c>
      <c r="DN8" s="181">
        <v>38807</v>
      </c>
      <c r="DO8" s="181">
        <v>38807</v>
      </c>
      <c r="DP8" s="181">
        <v>38807</v>
      </c>
      <c r="DQ8" s="181">
        <v>38807</v>
      </c>
      <c r="DR8" s="181">
        <v>38807</v>
      </c>
      <c r="DS8" s="181">
        <v>38807</v>
      </c>
      <c r="DT8" s="181">
        <v>38807</v>
      </c>
      <c r="DU8" s="181">
        <v>38807</v>
      </c>
      <c r="DV8" s="181">
        <v>38807</v>
      </c>
      <c r="DW8" s="181">
        <v>38807</v>
      </c>
      <c r="DX8" s="181">
        <v>38807</v>
      </c>
      <c r="DY8" s="181">
        <v>32963</v>
      </c>
      <c r="DZ8" s="181">
        <v>32963</v>
      </c>
      <c r="EA8" s="181">
        <v>32963</v>
      </c>
      <c r="EB8" s="183">
        <v>36556</v>
      </c>
      <c r="EC8" s="183">
        <v>36556</v>
      </c>
      <c r="ED8" s="183">
        <v>36556</v>
      </c>
      <c r="EE8" s="183">
        <v>36556</v>
      </c>
      <c r="EF8" s="183">
        <v>36556</v>
      </c>
      <c r="EG8" s="183">
        <v>38383</v>
      </c>
      <c r="EH8" s="183">
        <v>38383</v>
      </c>
      <c r="EI8" s="183">
        <v>38383</v>
      </c>
      <c r="EJ8" s="183">
        <v>17806</v>
      </c>
      <c r="EK8" s="183">
        <v>17806</v>
      </c>
      <c r="EL8" s="184">
        <v>29251</v>
      </c>
      <c r="EM8" s="184">
        <v>29251</v>
      </c>
      <c r="EN8" s="184">
        <v>29251</v>
      </c>
      <c r="EO8" s="184">
        <v>29251</v>
      </c>
      <c r="EP8" s="184">
        <v>29251</v>
      </c>
      <c r="EQ8" s="184">
        <v>29251</v>
      </c>
      <c r="ER8" s="184">
        <v>29251</v>
      </c>
      <c r="ES8" s="184">
        <v>29251</v>
      </c>
      <c r="ET8" s="184">
        <v>29251</v>
      </c>
    </row>
    <row r="9" spans="1:150" ht="15" hidden="1">
      <c r="B9" s="17" t="s">
        <v>4</v>
      </c>
      <c r="C9" s="173">
        <v>39082</v>
      </c>
      <c r="D9" s="173">
        <v>39082</v>
      </c>
      <c r="E9" s="173">
        <v>39082</v>
      </c>
      <c r="F9" s="173">
        <v>39082</v>
      </c>
      <c r="G9" s="173">
        <v>40178</v>
      </c>
      <c r="H9" s="173">
        <v>40178</v>
      </c>
      <c r="I9" s="173">
        <v>40178</v>
      </c>
      <c r="J9" s="173">
        <v>40178</v>
      </c>
      <c r="K9" s="173">
        <v>40178</v>
      </c>
      <c r="L9" s="173">
        <v>40178</v>
      </c>
      <c r="M9" s="173">
        <v>40178</v>
      </c>
      <c r="N9" s="173">
        <v>40178</v>
      </c>
      <c r="O9" s="173">
        <v>40178</v>
      </c>
      <c r="P9" s="173">
        <v>40178</v>
      </c>
      <c r="Q9" s="173">
        <v>40178</v>
      </c>
      <c r="R9" s="173">
        <v>40178</v>
      </c>
      <c r="S9" s="173">
        <v>40178</v>
      </c>
      <c r="T9" s="173">
        <v>40178</v>
      </c>
      <c r="U9" s="173">
        <v>40178</v>
      </c>
      <c r="V9" s="173">
        <v>40178</v>
      </c>
      <c r="W9" s="173">
        <v>40178</v>
      </c>
      <c r="X9" s="173">
        <v>40178</v>
      </c>
      <c r="Y9" s="173">
        <v>40178</v>
      </c>
      <c r="Z9" s="173">
        <v>40178</v>
      </c>
      <c r="AA9" s="173">
        <v>39082</v>
      </c>
      <c r="AB9" s="173">
        <v>39082</v>
      </c>
      <c r="AC9" s="173">
        <v>39082</v>
      </c>
      <c r="AD9" s="173">
        <v>39082</v>
      </c>
      <c r="AE9" s="173">
        <v>39082</v>
      </c>
      <c r="AF9" s="173">
        <v>39082</v>
      </c>
      <c r="AG9" s="173"/>
      <c r="AH9" s="173">
        <v>39082</v>
      </c>
      <c r="AI9" s="173">
        <v>39082</v>
      </c>
      <c r="AJ9" s="173">
        <v>39082</v>
      </c>
      <c r="AK9" s="173">
        <v>39082</v>
      </c>
      <c r="AL9" s="173">
        <v>39082</v>
      </c>
      <c r="AM9" s="173">
        <v>39082</v>
      </c>
      <c r="AN9" s="173">
        <v>39082</v>
      </c>
      <c r="AO9" s="173">
        <v>39082</v>
      </c>
      <c r="AP9" s="173">
        <v>39082</v>
      </c>
      <c r="AQ9" s="173">
        <v>39082</v>
      </c>
      <c r="AR9" s="173">
        <v>39082</v>
      </c>
      <c r="AS9" s="173">
        <v>39082</v>
      </c>
      <c r="AT9" s="173">
        <v>39082</v>
      </c>
      <c r="AU9" s="173">
        <v>39082</v>
      </c>
      <c r="AV9" s="173">
        <v>39082</v>
      </c>
      <c r="AW9" s="173">
        <v>39082</v>
      </c>
      <c r="AX9" s="173">
        <v>39082</v>
      </c>
      <c r="AY9" s="173">
        <v>39082</v>
      </c>
      <c r="AZ9" s="173">
        <v>39082</v>
      </c>
      <c r="BA9" s="174">
        <v>40359</v>
      </c>
      <c r="BB9" s="174">
        <v>40359</v>
      </c>
      <c r="BC9" s="174">
        <v>40359</v>
      </c>
      <c r="BD9" s="174">
        <v>40359</v>
      </c>
      <c r="BE9" s="174">
        <v>40359</v>
      </c>
      <c r="BF9" s="174">
        <v>40359</v>
      </c>
      <c r="BG9" s="174">
        <v>40268</v>
      </c>
      <c r="BH9" s="174">
        <v>40268</v>
      </c>
      <c r="BI9" s="174">
        <v>40268</v>
      </c>
      <c r="BJ9" s="176">
        <v>40359</v>
      </c>
      <c r="BK9" s="176">
        <v>40359</v>
      </c>
      <c r="BL9" s="176">
        <v>40359</v>
      </c>
      <c r="BM9" s="176">
        <v>40359</v>
      </c>
      <c r="BN9" s="176">
        <v>40359</v>
      </c>
      <c r="BO9" s="176">
        <v>40359</v>
      </c>
      <c r="BP9" s="176">
        <v>40359</v>
      </c>
      <c r="BQ9" s="176">
        <v>40359</v>
      </c>
      <c r="BR9" s="176">
        <v>40359</v>
      </c>
      <c r="BS9" s="176">
        <v>40359</v>
      </c>
      <c r="BT9" s="176">
        <v>40359</v>
      </c>
      <c r="BU9" s="176">
        <v>40359</v>
      </c>
      <c r="BV9" s="176">
        <v>40359</v>
      </c>
      <c r="BW9" s="176">
        <v>40359</v>
      </c>
      <c r="BX9" s="176">
        <v>40359</v>
      </c>
      <c r="BY9" s="176">
        <v>40359</v>
      </c>
      <c r="BZ9" s="176">
        <v>40359</v>
      </c>
      <c r="CA9" s="176">
        <v>40359</v>
      </c>
      <c r="CB9" s="176">
        <v>40359</v>
      </c>
      <c r="CC9" s="176">
        <v>40359</v>
      </c>
      <c r="CD9" s="176">
        <v>40359</v>
      </c>
      <c r="CE9" s="176">
        <v>40268</v>
      </c>
      <c r="CF9" s="176">
        <v>40268</v>
      </c>
      <c r="CG9" s="177">
        <v>40359</v>
      </c>
      <c r="CH9" s="177">
        <v>40359</v>
      </c>
      <c r="CI9" s="176">
        <v>40359</v>
      </c>
      <c r="CJ9" s="177">
        <v>40359</v>
      </c>
      <c r="CK9" s="177">
        <v>40268</v>
      </c>
      <c r="CL9" s="176">
        <v>40359</v>
      </c>
      <c r="CM9" s="176">
        <v>40359</v>
      </c>
      <c r="CN9" s="176">
        <v>40359</v>
      </c>
      <c r="CO9" s="176">
        <v>40359</v>
      </c>
      <c r="CP9" s="176">
        <v>40359</v>
      </c>
      <c r="CQ9" s="176">
        <v>40359</v>
      </c>
      <c r="CR9" s="176">
        <v>40268</v>
      </c>
      <c r="CS9" s="176">
        <v>40268</v>
      </c>
      <c r="CT9" s="176">
        <v>40268</v>
      </c>
      <c r="CU9" s="179">
        <v>40268</v>
      </c>
      <c r="CV9" s="179">
        <v>40268</v>
      </c>
      <c r="CW9" s="179">
        <v>40268</v>
      </c>
      <c r="CX9" s="179">
        <v>40268</v>
      </c>
      <c r="CY9" s="179">
        <v>40268</v>
      </c>
      <c r="CZ9" s="179">
        <v>40268</v>
      </c>
      <c r="DA9" s="179">
        <v>40268</v>
      </c>
      <c r="DB9" s="179">
        <v>40268</v>
      </c>
      <c r="DC9" s="179">
        <v>40268</v>
      </c>
      <c r="DD9" s="179">
        <v>40268</v>
      </c>
      <c r="DE9" s="181">
        <v>40268</v>
      </c>
      <c r="DF9" s="181">
        <v>40268</v>
      </c>
      <c r="DG9" s="181">
        <v>40268</v>
      </c>
      <c r="DH9" s="181">
        <v>40268</v>
      </c>
      <c r="DI9" s="181">
        <v>40268</v>
      </c>
      <c r="DJ9" s="181">
        <v>40268</v>
      </c>
      <c r="DK9" s="181">
        <v>40268</v>
      </c>
      <c r="DL9" s="181">
        <v>40268</v>
      </c>
      <c r="DM9" s="181">
        <v>40268</v>
      </c>
      <c r="DN9" s="181">
        <v>40268</v>
      </c>
      <c r="DO9" s="181">
        <v>40268</v>
      </c>
      <c r="DP9" s="181">
        <v>40268</v>
      </c>
      <c r="DQ9" s="181">
        <v>40268</v>
      </c>
      <c r="DR9" s="181">
        <v>40268</v>
      </c>
      <c r="DS9" s="181">
        <v>40268</v>
      </c>
      <c r="DT9" s="181">
        <v>40268</v>
      </c>
      <c r="DU9" s="181">
        <v>40268</v>
      </c>
      <c r="DV9" s="181">
        <v>40268</v>
      </c>
      <c r="DW9" s="181">
        <v>40268</v>
      </c>
      <c r="DX9" s="181">
        <v>40268</v>
      </c>
      <c r="DY9" s="181">
        <v>40268</v>
      </c>
      <c r="DZ9" s="181">
        <v>40268</v>
      </c>
      <c r="EA9" s="181">
        <v>40268</v>
      </c>
      <c r="EB9" s="183">
        <v>40389</v>
      </c>
      <c r="EC9" s="183">
        <v>40389</v>
      </c>
      <c r="ED9" s="183">
        <v>40389</v>
      </c>
      <c r="EE9" s="183">
        <v>40389</v>
      </c>
      <c r="EF9" s="183">
        <v>40389</v>
      </c>
      <c r="EG9" s="183">
        <v>40389</v>
      </c>
      <c r="EH9" s="183">
        <v>40389</v>
      </c>
      <c r="EI9" s="183">
        <v>40389</v>
      </c>
      <c r="EJ9" s="183">
        <v>40359</v>
      </c>
      <c r="EK9" s="183">
        <v>40359</v>
      </c>
      <c r="EL9" s="184">
        <v>40178</v>
      </c>
      <c r="EM9" s="184">
        <v>40178</v>
      </c>
      <c r="EN9" s="184">
        <v>40178</v>
      </c>
      <c r="EO9" s="184">
        <v>40178</v>
      </c>
      <c r="EP9" s="184">
        <v>40178</v>
      </c>
      <c r="EQ9" s="184">
        <v>40178</v>
      </c>
      <c r="ER9" s="184">
        <v>40178</v>
      </c>
      <c r="ES9" s="184">
        <v>40178</v>
      </c>
      <c r="ET9" s="184">
        <v>40178</v>
      </c>
    </row>
    <row r="10" spans="1:150">
      <c r="DE10" s="29" t="s">
        <v>958</v>
      </c>
      <c r="DF10" s="29" t="s">
        <v>959</v>
      </c>
      <c r="DG10" s="29" t="s">
        <v>937</v>
      </c>
      <c r="DH10" s="29" t="s">
        <v>938</v>
      </c>
      <c r="DI10" s="29" t="s">
        <v>951</v>
      </c>
      <c r="DJ10" s="29" t="s">
        <v>950</v>
      </c>
      <c r="DK10" s="29" t="s">
        <v>939</v>
      </c>
      <c r="DL10" s="29" t="s">
        <v>940</v>
      </c>
      <c r="DM10" s="29" t="s">
        <v>941</v>
      </c>
      <c r="DN10" s="29" t="s">
        <v>942</v>
      </c>
      <c r="DO10" s="29" t="s">
        <v>943</v>
      </c>
      <c r="DP10" s="29" t="s">
        <v>944</v>
      </c>
      <c r="DQ10" s="29" t="s">
        <v>945</v>
      </c>
      <c r="DR10" s="29" t="s">
        <v>946</v>
      </c>
      <c r="DS10" s="29" t="s">
        <v>947</v>
      </c>
      <c r="DT10" s="29" t="s">
        <v>948</v>
      </c>
      <c r="DU10" s="29" t="s">
        <v>949</v>
      </c>
      <c r="DV10" s="29" t="s">
        <v>961</v>
      </c>
      <c r="DW10" s="29" t="s">
        <v>671</v>
      </c>
    </row>
    <row r="11" spans="1:150">
      <c r="A11" s="154">
        <v>25903</v>
      </c>
      <c r="B11" s="44" t="s">
        <v>1077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67">
        <v>175.4</v>
      </c>
      <c r="DF11" s="214">
        <v>74.2</v>
      </c>
      <c r="DG11" s="218">
        <v>0</v>
      </c>
      <c r="DH11" s="22"/>
      <c r="DI11" s="212">
        <v>61.8</v>
      </c>
      <c r="DJ11" s="67">
        <v>29.4</v>
      </c>
      <c r="DK11" s="67">
        <v>18.399999999999999</v>
      </c>
      <c r="DL11" s="67">
        <v>11</v>
      </c>
      <c r="DM11" s="67">
        <v>0</v>
      </c>
      <c r="DN11" s="22"/>
      <c r="DO11" s="67">
        <v>22.7</v>
      </c>
      <c r="DP11" s="67">
        <v>12.4</v>
      </c>
      <c r="DQ11" s="22"/>
      <c r="DR11" s="67">
        <v>101.2</v>
      </c>
      <c r="DS11" s="22"/>
      <c r="DT11" s="22"/>
      <c r="DU11" s="22"/>
      <c r="DV11" s="22"/>
      <c r="DW11" s="22"/>
      <c r="DX11" s="22"/>
      <c r="DY11" s="218">
        <v>92.9</v>
      </c>
      <c r="DZ11" s="218">
        <v>36.6</v>
      </c>
      <c r="EA11" s="218">
        <v>56.3</v>
      </c>
      <c r="EB11" s="217"/>
      <c r="EC11" s="260"/>
      <c r="ED11" s="260"/>
      <c r="EE11" s="260"/>
      <c r="EF11" s="260"/>
      <c r="EG11" s="260"/>
      <c r="EH11" s="260"/>
      <c r="EI11" s="260"/>
      <c r="EJ11" s="260"/>
      <c r="EK11" s="260"/>
      <c r="EL11" s="260"/>
      <c r="EM11" s="260"/>
      <c r="EN11" s="260"/>
      <c r="EO11" s="260"/>
      <c r="EP11" s="260"/>
      <c r="EQ11" s="260"/>
      <c r="ER11" s="260"/>
      <c r="ES11" s="260"/>
      <c r="ET11" s="260"/>
    </row>
    <row r="12" spans="1:150">
      <c r="A12" s="154">
        <v>26268</v>
      </c>
      <c r="B12" s="44" t="s">
        <v>1078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67">
        <v>193.3</v>
      </c>
      <c r="DF12" s="214">
        <v>85.1</v>
      </c>
      <c r="DG12" s="218">
        <v>0</v>
      </c>
      <c r="DH12" s="22"/>
      <c r="DI12" s="212">
        <v>71.599999999999994</v>
      </c>
      <c r="DJ12" s="67">
        <v>36.1</v>
      </c>
      <c r="DK12" s="67">
        <v>20.5</v>
      </c>
      <c r="DL12" s="67">
        <v>15.6</v>
      </c>
      <c r="DM12" s="67">
        <v>0</v>
      </c>
      <c r="DN12" s="22"/>
      <c r="DO12" s="67">
        <v>24</v>
      </c>
      <c r="DP12" s="67">
        <v>13.5</v>
      </c>
      <c r="DQ12" s="22"/>
      <c r="DR12" s="67">
        <v>108.2</v>
      </c>
      <c r="DS12" s="22"/>
      <c r="DT12" s="22"/>
      <c r="DU12" s="22"/>
      <c r="DV12" s="22"/>
      <c r="DW12" s="22"/>
      <c r="DX12" s="22"/>
      <c r="DY12" s="218">
        <v>136.1</v>
      </c>
      <c r="DZ12" s="218">
        <v>39.4</v>
      </c>
      <c r="EA12" s="218">
        <v>96.7</v>
      </c>
      <c r="EB12" s="217"/>
      <c r="EC12" s="260"/>
      <c r="ED12" s="260"/>
      <c r="EE12" s="260"/>
      <c r="EF12" s="260"/>
      <c r="EG12" s="260"/>
      <c r="EH12" s="260"/>
      <c r="EI12" s="260"/>
      <c r="EJ12" s="260"/>
      <c r="EK12" s="260"/>
      <c r="EL12" s="260"/>
      <c r="EM12" s="260"/>
      <c r="EN12" s="260"/>
      <c r="EO12" s="260"/>
      <c r="EP12" s="260"/>
      <c r="EQ12" s="260"/>
      <c r="ER12" s="260"/>
      <c r="ES12" s="260"/>
      <c r="ET12" s="260"/>
    </row>
    <row r="13" spans="1:150">
      <c r="A13" s="154">
        <v>26634</v>
      </c>
      <c r="B13" s="44" t="s">
        <v>1079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67">
        <v>215.1</v>
      </c>
      <c r="DF13" s="214">
        <v>93.3</v>
      </c>
      <c r="DG13" s="218">
        <v>0</v>
      </c>
      <c r="DH13" s="22"/>
      <c r="DI13" s="212">
        <v>74.5</v>
      </c>
      <c r="DJ13" s="67">
        <v>38.200000000000003</v>
      </c>
      <c r="DK13" s="67">
        <v>22.1</v>
      </c>
      <c r="DL13" s="67">
        <v>14.1</v>
      </c>
      <c r="DM13" s="67">
        <v>2</v>
      </c>
      <c r="DN13" s="22"/>
      <c r="DO13" s="67">
        <v>22.5</v>
      </c>
      <c r="DP13" s="67">
        <v>18.8</v>
      </c>
      <c r="DQ13" s="22"/>
      <c r="DR13" s="67">
        <v>121.8</v>
      </c>
      <c r="DS13" s="67">
        <v>250.4</v>
      </c>
      <c r="DT13" s="22"/>
      <c r="DU13" s="22"/>
      <c r="DV13" s="67">
        <v>-35.299999999999997</v>
      </c>
      <c r="DW13" s="22"/>
      <c r="DX13" s="22"/>
      <c r="DY13" s="218">
        <v>169.7</v>
      </c>
      <c r="DZ13" s="218">
        <v>42</v>
      </c>
      <c r="EA13" s="218">
        <v>127.7</v>
      </c>
      <c r="EB13" s="217"/>
      <c r="EC13" s="260"/>
      <c r="ED13" s="260"/>
      <c r="EE13" s="260"/>
      <c r="EF13" s="260"/>
      <c r="EG13" s="260"/>
      <c r="EH13" s="260"/>
      <c r="EI13" s="260"/>
      <c r="EJ13" s="260"/>
      <c r="EK13" s="260"/>
      <c r="EL13" s="260"/>
      <c r="EM13" s="260"/>
      <c r="EN13" s="260"/>
      <c r="EO13" s="260"/>
      <c r="EP13" s="260"/>
      <c r="EQ13" s="260"/>
      <c r="ER13" s="260"/>
      <c r="ES13" s="260"/>
      <c r="ET13" s="260"/>
    </row>
    <row r="14" spans="1:150">
      <c r="A14" s="154">
        <v>26999</v>
      </c>
      <c r="B14" s="44" t="s">
        <v>1080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67">
        <v>261</v>
      </c>
      <c r="DF14" s="214">
        <v>108.7</v>
      </c>
      <c r="DG14" s="218">
        <v>0</v>
      </c>
      <c r="DH14" s="22"/>
      <c r="DI14" s="212">
        <v>67.099999999999994</v>
      </c>
      <c r="DJ14" s="67">
        <v>34.200000000000003</v>
      </c>
      <c r="DK14" s="67">
        <v>15</v>
      </c>
      <c r="DL14" s="67">
        <v>8</v>
      </c>
      <c r="DM14" s="67">
        <v>11.2</v>
      </c>
      <c r="DN14" s="22"/>
      <c r="DO14" s="67">
        <v>22.9</v>
      </c>
      <c r="DP14" s="67">
        <v>41.6</v>
      </c>
      <c r="DQ14" s="22"/>
      <c r="DR14" s="67">
        <v>152.30000000000001</v>
      </c>
      <c r="DS14" s="67">
        <v>307.5</v>
      </c>
      <c r="DT14" s="22"/>
      <c r="DU14" s="22"/>
      <c r="DV14" s="67">
        <v>18.5</v>
      </c>
      <c r="DW14" s="22"/>
      <c r="DX14" s="22"/>
      <c r="DY14" s="218">
        <v>213.6</v>
      </c>
      <c r="DZ14" s="218">
        <v>48</v>
      </c>
      <c r="EA14" s="218">
        <v>165.6</v>
      </c>
      <c r="EB14" s="217"/>
      <c r="EC14" s="260"/>
      <c r="ED14" s="260"/>
      <c r="EE14" s="260"/>
      <c r="EF14" s="260"/>
      <c r="EG14" s="260"/>
      <c r="EH14" s="260"/>
      <c r="EI14" s="260"/>
      <c r="EJ14" s="260"/>
      <c r="EK14" s="260"/>
      <c r="EL14" s="260"/>
      <c r="EM14" s="260"/>
      <c r="EN14" s="260"/>
      <c r="EO14" s="260"/>
      <c r="EP14" s="260"/>
      <c r="EQ14" s="260"/>
      <c r="ER14" s="260"/>
      <c r="ES14" s="260"/>
      <c r="ET14" s="260"/>
    </row>
    <row r="15" spans="1:150">
      <c r="A15" s="154">
        <v>27364</v>
      </c>
      <c r="B15" s="44" t="s">
        <v>1081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67">
        <v>282.39999999999998</v>
      </c>
      <c r="DF15" s="214">
        <v>144.80000000000001</v>
      </c>
      <c r="DG15" s="218">
        <v>28</v>
      </c>
      <c r="DH15" s="22"/>
      <c r="DI15" s="212">
        <v>100.1</v>
      </c>
      <c r="DJ15" s="67">
        <v>64</v>
      </c>
      <c r="DK15" s="67">
        <v>19.899999999999999</v>
      </c>
      <c r="DL15" s="67">
        <v>34.5</v>
      </c>
      <c r="DM15" s="67">
        <v>9.6</v>
      </c>
      <c r="DN15" s="22"/>
      <c r="DO15" s="67">
        <v>30.8</v>
      </c>
      <c r="DP15" s="67">
        <v>44.7</v>
      </c>
      <c r="DQ15" s="22"/>
      <c r="DR15" s="214">
        <v>137.6</v>
      </c>
      <c r="DS15" s="67">
        <v>373.9</v>
      </c>
      <c r="DT15" s="22"/>
      <c r="DU15" s="22"/>
      <c r="DV15" s="67">
        <v>56.8</v>
      </c>
      <c r="DW15" s="22"/>
      <c r="DX15" s="22"/>
      <c r="DY15" s="218">
        <v>269.8</v>
      </c>
      <c r="DZ15" s="218">
        <v>58.4</v>
      </c>
      <c r="EA15" s="218">
        <v>211.4</v>
      </c>
      <c r="EB15" s="217"/>
      <c r="EC15" s="260"/>
      <c r="ED15" s="260"/>
      <c r="EE15" s="260"/>
      <c r="EF15" s="260"/>
      <c r="EG15" s="260"/>
      <c r="EH15" s="260"/>
      <c r="EI15" s="260"/>
      <c r="EJ15" s="260"/>
      <c r="EK15" s="260"/>
      <c r="EL15" s="260"/>
      <c r="EM15" s="260"/>
      <c r="EN15" s="260"/>
      <c r="EO15" s="260"/>
      <c r="EP15" s="260"/>
      <c r="EQ15" s="260"/>
      <c r="ER15" s="260"/>
      <c r="ES15" s="260"/>
      <c r="ET15" s="260"/>
    </row>
    <row r="16" spans="1:150">
      <c r="A16" s="154">
        <v>27729</v>
      </c>
      <c r="B16" s="44" t="s">
        <v>1082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67">
        <v>327.7</v>
      </c>
      <c r="DF16" s="214">
        <v>175.3</v>
      </c>
      <c r="DG16" s="218">
        <v>34.700000000000003</v>
      </c>
      <c r="DH16" s="22"/>
      <c r="DI16" s="212">
        <v>133.80000000000001</v>
      </c>
      <c r="DJ16" s="67">
        <v>130.30000000000001</v>
      </c>
      <c r="DK16" s="67">
        <v>27.5</v>
      </c>
      <c r="DL16" s="67">
        <v>98</v>
      </c>
      <c r="DM16" s="67">
        <v>4.8000000000000114</v>
      </c>
      <c r="DN16" s="22"/>
      <c r="DO16" s="67">
        <v>31.7</v>
      </c>
      <c r="DP16" s="67">
        <v>41.5</v>
      </c>
      <c r="DQ16" s="22"/>
      <c r="DR16" s="214">
        <v>152.4</v>
      </c>
      <c r="DS16" s="67">
        <v>415.2</v>
      </c>
      <c r="DT16" s="22"/>
      <c r="DU16" s="22"/>
      <c r="DV16" s="67">
        <v>-42.6</v>
      </c>
      <c r="DW16" s="22"/>
      <c r="DX16" s="22"/>
      <c r="DY16" s="218">
        <v>313.89999999999998</v>
      </c>
      <c r="DZ16" s="218">
        <v>79.21099062133645</v>
      </c>
      <c r="EA16" s="218">
        <v>234.68900937866351</v>
      </c>
      <c r="EB16" s="217"/>
      <c r="EC16" s="260"/>
      <c r="ED16" s="260"/>
      <c r="EE16" s="260"/>
      <c r="EF16" s="260"/>
      <c r="EG16" s="260"/>
      <c r="EH16" s="260"/>
      <c r="EI16" s="260"/>
      <c r="EJ16" s="260"/>
      <c r="EK16" s="260"/>
      <c r="EL16" s="260"/>
      <c r="EM16" s="260"/>
      <c r="EN16" s="260"/>
      <c r="EO16" s="260"/>
      <c r="EP16" s="260"/>
      <c r="EQ16" s="260"/>
      <c r="ER16" s="260"/>
      <c r="ES16" s="260"/>
      <c r="ET16" s="260"/>
    </row>
    <row r="17" spans="1:150">
      <c r="A17" s="154">
        <v>28095</v>
      </c>
      <c r="B17" s="44" t="s">
        <v>1083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67">
        <v>363.4</v>
      </c>
      <c r="DF17" s="214">
        <v>188.6</v>
      </c>
      <c r="DG17" s="218">
        <v>45</v>
      </c>
      <c r="DH17" s="22"/>
      <c r="DI17" s="212">
        <v>151.5</v>
      </c>
      <c r="DJ17" s="67">
        <v>91.8</v>
      </c>
      <c r="DK17" s="67">
        <v>26</v>
      </c>
      <c r="DL17" s="67">
        <v>61.4</v>
      </c>
      <c r="DM17" s="67">
        <v>4.4000000000000004</v>
      </c>
      <c r="DN17" s="22"/>
      <c r="DO17" s="214">
        <v>41.8</v>
      </c>
      <c r="DP17" s="214">
        <v>37.1</v>
      </c>
      <c r="DQ17" s="22"/>
      <c r="DR17" s="214">
        <v>174.8</v>
      </c>
      <c r="DS17" s="67">
        <v>409.4</v>
      </c>
      <c r="DT17" s="22"/>
      <c r="DU17" s="22"/>
      <c r="DV17" s="67">
        <v>-11</v>
      </c>
      <c r="DW17" s="22"/>
      <c r="DX17" s="22"/>
      <c r="DY17" s="218">
        <v>315</v>
      </c>
      <c r="DZ17" s="218">
        <v>79.488569753810069</v>
      </c>
      <c r="EA17" s="218">
        <v>235.51143024618992</v>
      </c>
      <c r="EB17" s="217"/>
      <c r="EC17" s="260"/>
      <c r="ED17" s="260"/>
      <c r="EE17" s="260"/>
      <c r="EF17" s="260"/>
      <c r="EG17" s="260"/>
      <c r="EH17" s="260"/>
      <c r="EI17" s="260"/>
      <c r="EJ17" s="260"/>
      <c r="EK17" s="260"/>
      <c r="EL17" s="260"/>
      <c r="EM17" s="260"/>
      <c r="EN17" s="260"/>
      <c r="EO17" s="260"/>
      <c r="EP17" s="260"/>
      <c r="EQ17" s="260"/>
      <c r="ER17" s="260"/>
      <c r="ES17" s="260"/>
      <c r="ET17" s="260"/>
    </row>
    <row r="18" spans="1:150" s="45" customFormat="1">
      <c r="A18" s="154">
        <v>28460</v>
      </c>
      <c r="B18" s="44" t="s">
        <v>1048</v>
      </c>
      <c r="C18" s="100">
        <v>1732.3</v>
      </c>
      <c r="D18" s="100">
        <v>1298.5</v>
      </c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101">
        <v>693.1</v>
      </c>
      <c r="AB18" s="101">
        <v>337.7</v>
      </c>
      <c r="AC18" s="101">
        <v>239.3</v>
      </c>
      <c r="AD18" s="101">
        <v>41.2</v>
      </c>
      <c r="AE18" s="100">
        <v>584</v>
      </c>
      <c r="AF18" s="100">
        <v>600.79999999999995</v>
      </c>
      <c r="AG18" s="259">
        <f>HLOOKUP($A18,computation!$1:$1048576,ROW(computation!$49:$49)-ROW(computation!$1:$1)+1,0)</f>
        <v>3535.2097767999853</v>
      </c>
      <c r="AH18" s="259">
        <f>HLOOKUP($A18,computation!$1:$1048576,ROW(computation!$51:$51)-ROW(computation!$1:$1)+1,0)</f>
        <v>1508.7055802970931</v>
      </c>
      <c r="AI18" s="259">
        <f>HLOOKUP($A18,computation!$1:$1048576,ROW(computation!$53:$53)-ROW(computation!$1:$1)+1,0)</f>
        <v>1240.6194070043284</v>
      </c>
      <c r="AJ18" s="259">
        <f>HLOOKUP($A18,computation!$1:$1048576,ROW(computation!$55:$55)-ROW(computation!$1:$1)+1,0)</f>
        <v>836.05310802832128</v>
      </c>
      <c r="AK18" s="259">
        <f>HLOOKUP($A18,computation!$1:$1048576,ROW(computation!$57:$57)-ROW(computation!$1:$1)+1,0)</f>
        <v>126.99510488912819</v>
      </c>
      <c r="AL18" s="259">
        <f>HLOOKUP($A18,computation!$1:$1048576,ROW(computation!$59:$59)-ROW(computation!$1:$1)+1,0)</f>
        <v>1761.127124310025</v>
      </c>
      <c r="AM18" s="259">
        <f>HLOOKUP($A18,computation!$1:$1048576,ROW(computation!$61:$61)-ROW(computation!$1:$1)+1,0)</f>
        <v>2425.1526549855685</v>
      </c>
      <c r="AN18" s="157">
        <f>D18/AG18*100</f>
        <v>36.73049357697186</v>
      </c>
      <c r="AO18" s="157">
        <f t="shared" ref="AO18:AO47" si="0">AA18/AH18*100</f>
        <v>45.940043508257943</v>
      </c>
      <c r="AP18" s="157">
        <f t="shared" ref="AP18:AP47" si="1">AB18/AI18*100</f>
        <v>27.220273848160247</v>
      </c>
      <c r="AQ18" s="157">
        <f t="shared" ref="AQ18:AQ47" si="2">AC18/AJ18*100</f>
        <v>28.622583625619836</v>
      </c>
      <c r="AR18" s="157">
        <f t="shared" ref="AR18:AR47" si="3">AD18/AK18*100</f>
        <v>32.442195339709549</v>
      </c>
      <c r="AS18" s="157">
        <f t="shared" ref="AS18:AS47" si="4">AE18/AL18*100</f>
        <v>33.16058176259137</v>
      </c>
      <c r="AT18" s="157">
        <f t="shared" ref="AT18:AT47" si="5">AF18/AM18*100</f>
        <v>24.773698215033608</v>
      </c>
      <c r="AU18" s="100">
        <v>518</v>
      </c>
      <c r="AV18" s="100">
        <v>616.1</v>
      </c>
      <c r="AW18" s="100">
        <v>1218.7</v>
      </c>
      <c r="AX18" s="101">
        <v>79.7</v>
      </c>
      <c r="AY18" s="45">
        <v>-26.7</v>
      </c>
      <c r="AZ18" s="50">
        <v>1271.7</v>
      </c>
      <c r="BA18" s="50">
        <v>99.974999999999994</v>
      </c>
      <c r="BB18" s="50">
        <v>40.89</v>
      </c>
      <c r="BC18" s="50">
        <f t="shared" ref="BC18:BC50" si="6">BA18-BB18</f>
        <v>59.084999999999994</v>
      </c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7">
        <v>176.6</v>
      </c>
      <c r="DF18" s="107">
        <v>88.9</v>
      </c>
      <c r="DG18" s="218">
        <v>35</v>
      </c>
      <c r="DH18" s="69"/>
      <c r="DI18" s="207">
        <v>74.5</v>
      </c>
      <c r="DJ18" s="107">
        <v>49.7</v>
      </c>
      <c r="DK18" s="107">
        <v>13.9</v>
      </c>
      <c r="DL18" s="107">
        <v>33.5</v>
      </c>
      <c r="DM18" s="67">
        <v>2.2999999999999998</v>
      </c>
      <c r="DN18" s="69"/>
      <c r="DO18" s="107">
        <v>26</v>
      </c>
      <c r="DP18" s="107">
        <v>14.4</v>
      </c>
      <c r="DQ18" s="69"/>
      <c r="DR18" s="107">
        <v>87.7</v>
      </c>
      <c r="DS18" s="107">
        <v>211.1</v>
      </c>
      <c r="DT18" s="69"/>
      <c r="DU18" s="69"/>
      <c r="DV18" s="107">
        <v>-17.5</v>
      </c>
      <c r="DW18" s="69"/>
      <c r="DX18" s="69"/>
      <c r="DY18" s="207">
        <v>341.2</v>
      </c>
      <c r="DZ18" s="207">
        <v>86.1</v>
      </c>
      <c r="EA18" s="207">
        <v>255.1</v>
      </c>
      <c r="EB18" s="213"/>
      <c r="EC18" s="69"/>
      <c r="ED18" s="69"/>
      <c r="EE18" s="69"/>
      <c r="EF18" s="69"/>
      <c r="EG18" s="69"/>
      <c r="EH18" s="69"/>
      <c r="EI18" s="69"/>
      <c r="EJ18" s="191">
        <f ca="1">SUMIF(quarterly!$D:CK,$B18,quarterly!CK:CK)/COUNTIF(quarterly!$D:$D,$B18)</f>
        <v>36.475000000000001</v>
      </c>
      <c r="EK18" s="261"/>
      <c r="EL18" s="261"/>
      <c r="EM18" s="261"/>
      <c r="EN18" s="262"/>
      <c r="EO18" s="262"/>
      <c r="EP18" s="262"/>
      <c r="EQ18" s="262"/>
      <c r="ER18" s="262"/>
      <c r="ES18" s="262"/>
      <c r="ET18" s="262"/>
    </row>
    <row r="19" spans="1:150" s="45" customFormat="1">
      <c r="A19" s="154">
        <v>28825</v>
      </c>
      <c r="B19" s="44" t="s">
        <v>1049</v>
      </c>
      <c r="C19" s="100">
        <v>1834.7</v>
      </c>
      <c r="D19" s="100">
        <v>1380.8999999999999</v>
      </c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101">
        <v>771.8</v>
      </c>
      <c r="AB19" s="101">
        <v>353.3</v>
      </c>
      <c r="AC19" s="101">
        <v>268.5</v>
      </c>
      <c r="AD19" s="101">
        <v>43.9</v>
      </c>
      <c r="AE19" s="101">
        <v>579.1</v>
      </c>
      <c r="AF19" s="101">
        <v>627.20000000000005</v>
      </c>
      <c r="AG19" s="259">
        <f>HLOOKUP($A19,computation!$1:$1048576,ROW(computation!$49:$49)-ROW(computation!$1:$1)+1,0)</f>
        <v>3744.1836734370108</v>
      </c>
      <c r="AH19" s="259">
        <f>HLOOKUP($A19,computation!$1:$1048576,ROW(computation!$51:$51)-ROW(computation!$1:$1)+1,0)</f>
        <v>1543.9849903094575</v>
      </c>
      <c r="AI19" s="259">
        <f>HLOOKUP($A19,computation!$1:$1048576,ROW(computation!$53:$53)-ROW(computation!$1:$1)+1,0)</f>
        <v>1272.2290143615148</v>
      </c>
      <c r="AJ19" s="259">
        <f>HLOOKUP($A19,computation!$1:$1048576,ROW(computation!$55:$55)-ROW(computation!$1:$1)+1,0)</f>
        <v>914.1998131593167</v>
      </c>
      <c r="AK19" s="259">
        <f>HLOOKUP($A19,computation!$1:$1048576,ROW(computation!$57:$57)-ROW(computation!$1:$1)+1,0)</f>
        <v>133.22220512886256</v>
      </c>
      <c r="AL19" s="259">
        <f>HLOOKUP($A19,computation!$1:$1048576,ROW(computation!$59:$59)-ROW(computation!$1:$1)+1,0)</f>
        <v>1920.1828506047118</v>
      </c>
      <c r="AM19" s="259">
        <f>HLOOKUP($A19,computation!$1:$1048576,ROW(computation!$61:$61)-ROW(computation!$1:$1)+1,0)</f>
        <v>2475.4965662549275</v>
      </c>
      <c r="AN19" s="157">
        <f t="shared" ref="AN19:AN47" si="7">D19/AG19*100</f>
        <v>36.881203499623957</v>
      </c>
      <c r="AO19" s="157">
        <f t="shared" si="0"/>
        <v>49.987532576032997</v>
      </c>
      <c r="AP19" s="157">
        <f t="shared" si="1"/>
        <v>27.770157417554913</v>
      </c>
      <c r="AQ19" s="157">
        <f t="shared" si="2"/>
        <v>29.369946934479273</v>
      </c>
      <c r="AR19" s="157">
        <f t="shared" si="3"/>
        <v>32.952464611688875</v>
      </c>
      <c r="AS19" s="157">
        <f t="shared" si="4"/>
        <v>30.158586189728105</v>
      </c>
      <c r="AT19" s="157">
        <f t="shared" si="5"/>
        <v>25.336330841648628</v>
      </c>
      <c r="AU19" s="100">
        <v>540.9</v>
      </c>
      <c r="AV19" s="100">
        <v>659.5</v>
      </c>
      <c r="AW19" s="100">
        <v>1298.5</v>
      </c>
      <c r="AX19" s="101">
        <v>82.5</v>
      </c>
      <c r="AY19" s="45">
        <v>-19.399999999999999</v>
      </c>
      <c r="AZ19" s="50">
        <v>1361.6</v>
      </c>
      <c r="BA19" s="50">
        <v>105.77500000000001</v>
      </c>
      <c r="BB19" s="50">
        <v>42.556267500000004</v>
      </c>
      <c r="BC19" s="50">
        <f t="shared" si="6"/>
        <v>63.218732500000002</v>
      </c>
      <c r="BD19" s="155">
        <f t="shared" ref="BD19:BD50" si="8">(BA19/BA18-1)*100</f>
        <v>5.8014503625906544</v>
      </c>
      <c r="BE19" s="155">
        <f t="shared" ref="BE19:BE50" si="9">(BB19/BB18-1)*100</f>
        <v>4.0750000000000064</v>
      </c>
      <c r="BF19" s="155">
        <f t="shared" ref="BF19:BF50" si="10">(BC19/BC18-1)*100</f>
        <v>6.9962469323855636</v>
      </c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133"/>
      <c r="CV19" s="133"/>
      <c r="CW19" s="133"/>
      <c r="CX19" s="133"/>
      <c r="CY19" s="133"/>
      <c r="CZ19" s="69"/>
      <c r="DA19" s="69"/>
      <c r="DB19" s="69"/>
      <c r="DC19" s="69"/>
      <c r="DD19" s="69"/>
      <c r="DE19" s="67">
        <v>414.2</v>
      </c>
      <c r="DF19" s="107">
        <v>242.3</v>
      </c>
      <c r="DG19" s="207">
        <v>31.2</v>
      </c>
      <c r="DH19" s="69"/>
      <c r="DI19" s="207">
        <v>205.8</v>
      </c>
      <c r="DJ19" s="107">
        <v>136</v>
      </c>
      <c r="DK19" s="107">
        <v>67.099999999999994</v>
      </c>
      <c r="DL19" s="107">
        <v>62.7</v>
      </c>
      <c r="DM19" s="67">
        <v>6.2</v>
      </c>
      <c r="DN19" s="69"/>
      <c r="DO19" s="107">
        <v>47.8</v>
      </c>
      <c r="DP19" s="107">
        <v>36.5</v>
      </c>
      <c r="DQ19" s="69"/>
      <c r="DR19" s="107">
        <v>171.9</v>
      </c>
      <c r="DS19" s="107">
        <v>461.3</v>
      </c>
      <c r="DT19" s="69"/>
      <c r="DU19" s="69"/>
      <c r="DV19" s="107">
        <v>-15.9</v>
      </c>
      <c r="DW19" s="69"/>
      <c r="DX19" s="69"/>
      <c r="DY19" s="207">
        <v>350.2</v>
      </c>
      <c r="DZ19" s="207">
        <v>97.1</v>
      </c>
      <c r="EA19" s="207">
        <v>253.1</v>
      </c>
      <c r="EB19" s="213"/>
      <c r="EC19" s="69"/>
      <c r="ED19" s="69"/>
      <c r="EE19" s="69"/>
      <c r="EF19" s="69"/>
      <c r="EG19" s="69"/>
      <c r="EH19" s="69"/>
      <c r="EI19" s="69"/>
      <c r="EJ19" s="191">
        <f ca="1">SUMIF(quarterly!$D:CK,$B19,quarterly!CK:CK)/COUNTIF(quarterly!$D:$D,$B19)</f>
        <v>39.375</v>
      </c>
      <c r="EK19" s="191">
        <f t="shared" ref="EK19:EK49" ca="1" si="11">(EJ19/EJ18-1)*100</f>
        <v>7.950651130911579</v>
      </c>
      <c r="EL19" s="261"/>
      <c r="EM19" s="261"/>
      <c r="EN19" s="262"/>
      <c r="EO19" s="262"/>
      <c r="EP19" s="262"/>
      <c r="EQ19" s="262"/>
      <c r="ER19" s="262"/>
      <c r="ES19" s="262"/>
      <c r="ET19" s="262"/>
    </row>
    <row r="20" spans="1:150" s="45" customFormat="1">
      <c r="A20" s="154">
        <v>29190</v>
      </c>
      <c r="B20" s="44" t="s">
        <v>1050</v>
      </c>
      <c r="C20" s="100">
        <v>1888.8999999999996</v>
      </c>
      <c r="D20" s="100">
        <v>1614.5</v>
      </c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101">
        <v>852.9</v>
      </c>
      <c r="AB20" s="101">
        <v>367.7</v>
      </c>
      <c r="AC20" s="101">
        <v>318.7</v>
      </c>
      <c r="AD20" s="101">
        <v>54.8</v>
      </c>
      <c r="AE20" s="101">
        <v>742.5</v>
      </c>
      <c r="AF20" s="101">
        <v>744.3</v>
      </c>
      <c r="AG20" s="259">
        <f>HLOOKUP($A20,computation!$1:$1048576,ROW(computation!$49:$49)-ROW(computation!$1:$1)+1,0)</f>
        <v>3854.79290388356</v>
      </c>
      <c r="AH20" s="259">
        <f>HLOOKUP($A20,computation!$1:$1048576,ROW(computation!$51:$51)-ROW(computation!$1:$1)+1,0)</f>
        <v>1592.4771523341744</v>
      </c>
      <c r="AI20" s="259">
        <f>HLOOKUP($A20,computation!$1:$1048576,ROW(computation!$53:$53)-ROW(computation!$1:$1)+1,0)</f>
        <v>1278.9200991305545</v>
      </c>
      <c r="AJ20" s="259">
        <f>HLOOKUP($A20,computation!$1:$1048576,ROW(computation!$55:$55)-ROW(computation!$1:$1)+1,0)</f>
        <v>1030.603412742501</v>
      </c>
      <c r="AK20" s="259">
        <f>HLOOKUP($A20,computation!$1:$1048576,ROW(computation!$57:$57)-ROW(computation!$1:$1)+1,0)</f>
        <v>150.39390578994823</v>
      </c>
      <c r="AL20" s="259">
        <f>HLOOKUP($A20,computation!$1:$1048576,ROW(computation!$59:$59)-ROW(computation!$1:$1)+1,0)</f>
        <v>1910.2753390341672</v>
      </c>
      <c r="AM20" s="259">
        <f>HLOOKUP($A20,computation!$1:$1048576,ROW(computation!$61:$61)-ROW(computation!$1:$1)+1,0)</f>
        <v>2668.4815594541355</v>
      </c>
      <c r="AN20" s="157">
        <f t="shared" si="7"/>
        <v>41.882924459403554</v>
      </c>
      <c r="AO20" s="157">
        <f t="shared" si="0"/>
        <v>53.558068242917102</v>
      </c>
      <c r="AP20" s="157">
        <f t="shared" si="1"/>
        <v>28.750818776714254</v>
      </c>
      <c r="AQ20" s="157">
        <f t="shared" si="2"/>
        <v>30.923631346408907</v>
      </c>
      <c r="AR20" s="157">
        <f t="shared" si="3"/>
        <v>36.437646666705973</v>
      </c>
      <c r="AS20" s="157">
        <f t="shared" si="4"/>
        <v>38.868742365454345</v>
      </c>
      <c r="AT20" s="157">
        <f t="shared" si="5"/>
        <v>27.892266947209254</v>
      </c>
      <c r="AU20" s="100">
        <v>590.5</v>
      </c>
      <c r="AV20" s="100">
        <v>819.4</v>
      </c>
      <c r="AW20" s="100">
        <v>1515.5</v>
      </c>
      <c r="AX20" s="100">
        <v>99</v>
      </c>
      <c r="AY20" s="45">
        <v>-39.6</v>
      </c>
      <c r="AZ20" s="50">
        <v>1574.9</v>
      </c>
      <c r="BA20" s="50">
        <v>111.9</v>
      </c>
      <c r="BB20" s="50">
        <v>44.508764999999997</v>
      </c>
      <c r="BC20" s="50">
        <f t="shared" si="6"/>
        <v>67.391235000000009</v>
      </c>
      <c r="BD20" s="155">
        <f t="shared" si="8"/>
        <v>5.7905932403687022</v>
      </c>
      <c r="BE20" s="155">
        <f t="shared" si="9"/>
        <v>4.588037472976203</v>
      </c>
      <c r="BF20" s="155">
        <f t="shared" si="10"/>
        <v>6.6001046446162226</v>
      </c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133"/>
      <c r="CV20" s="133"/>
      <c r="CW20" s="133"/>
      <c r="CX20" s="133"/>
      <c r="CY20" s="133"/>
      <c r="CZ20" s="69"/>
      <c r="DA20" s="69"/>
      <c r="DB20" s="69"/>
      <c r="DC20" s="69"/>
      <c r="DD20" s="69"/>
      <c r="DE20" s="67">
        <v>421.1</v>
      </c>
      <c r="DF20" s="107">
        <v>244.9</v>
      </c>
      <c r="DG20" s="207">
        <v>38.5</v>
      </c>
      <c r="DH20" s="69"/>
      <c r="DI20" s="207">
        <v>206.2</v>
      </c>
      <c r="DJ20" s="107">
        <v>135.30000000000001</v>
      </c>
      <c r="DK20" s="107">
        <v>61.6</v>
      </c>
      <c r="DL20" s="107">
        <v>63.9</v>
      </c>
      <c r="DM20" s="67">
        <v>9.8000000000000185</v>
      </c>
      <c r="DN20" s="69"/>
      <c r="DO20" s="107">
        <v>56.3</v>
      </c>
      <c r="DP20" s="107">
        <v>38.700000000000003</v>
      </c>
      <c r="DQ20" s="69"/>
      <c r="DR20" s="107">
        <v>176.2</v>
      </c>
      <c r="DS20" s="107">
        <v>504.4</v>
      </c>
      <c r="DT20" s="69"/>
      <c r="DU20" s="69"/>
      <c r="DV20" s="107">
        <v>-44.8</v>
      </c>
      <c r="DW20" s="69"/>
      <c r="DX20" s="69"/>
      <c r="DY20" s="207">
        <v>411.8</v>
      </c>
      <c r="DZ20" s="207">
        <v>141.69999999999999</v>
      </c>
      <c r="EA20" s="207">
        <v>270.10000000000002</v>
      </c>
      <c r="EB20" s="213"/>
      <c r="EC20" s="69"/>
      <c r="ED20" s="69"/>
      <c r="EE20" s="69"/>
      <c r="EF20" s="69"/>
      <c r="EG20" s="69"/>
      <c r="EH20" s="69"/>
      <c r="EI20" s="69"/>
      <c r="EJ20" s="191">
        <f ca="1">SUMIF(quarterly!$D:CK,$B20,quarterly!CK:CK)/COUNTIF(quarterly!$D:$D,$B20)</f>
        <v>42.95</v>
      </c>
      <c r="EK20" s="191">
        <f t="shared" ca="1" si="11"/>
        <v>9.0793650793650862</v>
      </c>
      <c r="EL20" s="261"/>
      <c r="EM20" s="261"/>
      <c r="EN20" s="262"/>
      <c r="EO20" s="262"/>
      <c r="EP20" s="262"/>
      <c r="EQ20" s="262"/>
      <c r="ER20" s="262"/>
      <c r="ES20" s="262"/>
      <c r="ET20" s="262"/>
    </row>
    <row r="21" spans="1:150" s="45" customFormat="1">
      <c r="A21" s="154">
        <v>29556</v>
      </c>
      <c r="B21" s="44" t="s">
        <v>1051</v>
      </c>
      <c r="C21" s="100">
        <v>1870.6999999999998</v>
      </c>
      <c r="D21" s="100">
        <v>1708.1000000000004</v>
      </c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101">
        <v>1051.3</v>
      </c>
      <c r="AB21" s="101">
        <v>411.2</v>
      </c>
      <c r="AC21" s="101">
        <v>394.2</v>
      </c>
      <c r="AD21" s="101">
        <v>36.4</v>
      </c>
      <c r="AE21" s="101">
        <v>737.6</v>
      </c>
      <c r="AF21" s="101">
        <v>910.8</v>
      </c>
      <c r="AG21" s="259">
        <f>HLOOKUP($A21,computation!$1:$1048576,ROW(computation!$49:$49)-ROW(computation!$1:$1)+1,0)</f>
        <v>3817.6510589734644</v>
      </c>
      <c r="AH21" s="259">
        <f>HLOOKUP($A21,computation!$1:$1048576,ROW(computation!$51:$51)-ROW(computation!$1:$1)+1,0)</f>
        <v>1728.5548766675797</v>
      </c>
      <c r="AI21" s="259">
        <f>HLOOKUP($A21,computation!$1:$1048576,ROW(computation!$53:$53)-ROW(computation!$1:$1)+1,0)</f>
        <v>1241.080861126331</v>
      </c>
      <c r="AJ21" s="259">
        <f>HLOOKUP($A21,computation!$1:$1048576,ROW(computation!$55:$55)-ROW(computation!$1:$1)+1,0)</f>
        <v>1185.2639067778741</v>
      </c>
      <c r="AK21" s="259">
        <f>HLOOKUP($A21,computation!$1:$1048576,ROW(computation!$57:$57)-ROW(computation!$1:$1)+1,0)</f>
        <v>90.009903465251341</v>
      </c>
      <c r="AL21" s="259">
        <f>HLOOKUP($A21,computation!$1:$1048576,ROW(computation!$59:$59)-ROW(computation!$1:$1)+1,0)</f>
        <v>1915.8985212769087</v>
      </c>
      <c r="AM21" s="259">
        <f>HLOOKUP($A21,computation!$1:$1048576,ROW(computation!$61:$61)-ROW(computation!$1:$1)+1,0)</f>
        <v>2920.2011158009286</v>
      </c>
      <c r="AN21" s="157">
        <f t="shared" si="7"/>
        <v>44.742171917076533</v>
      </c>
      <c r="AO21" s="157">
        <f t="shared" si="0"/>
        <v>60.819590641331814</v>
      </c>
      <c r="AP21" s="157">
        <f t="shared" si="1"/>
        <v>33.13241005318698</v>
      </c>
      <c r="AQ21" s="157">
        <f t="shared" si="2"/>
        <v>33.258415931320137</v>
      </c>
      <c r="AR21" s="157">
        <f t="shared" si="3"/>
        <v>40.439994487998035</v>
      </c>
      <c r="AS21" s="157">
        <f t="shared" si="4"/>
        <v>38.498907526083592</v>
      </c>
      <c r="AT21" s="157">
        <f t="shared" si="5"/>
        <v>31.18963262741557</v>
      </c>
      <c r="AU21" s="100">
        <v>676.1</v>
      </c>
      <c r="AV21" s="100">
        <v>797.1</v>
      </c>
      <c r="AW21" s="100">
        <v>1598.1</v>
      </c>
      <c r="AX21" s="100">
        <v>110</v>
      </c>
      <c r="AY21" s="45">
        <v>-58.7</v>
      </c>
      <c r="AZ21" s="50">
        <v>1649.3999999999999</v>
      </c>
      <c r="BA21" s="50">
        <v>125.425</v>
      </c>
      <c r="BB21" s="50">
        <v>51.981412499999998</v>
      </c>
      <c r="BC21" s="50">
        <f t="shared" si="6"/>
        <v>73.443587500000007</v>
      </c>
      <c r="BD21" s="155">
        <f t="shared" si="8"/>
        <v>12.086684539767646</v>
      </c>
      <c r="BE21" s="155">
        <f t="shared" si="9"/>
        <v>16.789159393661013</v>
      </c>
      <c r="BF21" s="155">
        <f t="shared" si="10"/>
        <v>8.9809194029460961</v>
      </c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71"/>
      <c r="CS21" s="69"/>
      <c r="CT21" s="69"/>
      <c r="CU21" s="133"/>
      <c r="CV21" s="133"/>
      <c r="CW21" s="133"/>
      <c r="CX21" s="133"/>
      <c r="CY21" s="133"/>
      <c r="CZ21" s="69"/>
      <c r="DA21" s="69"/>
      <c r="DB21" s="69"/>
      <c r="DC21" s="69"/>
      <c r="DD21" s="69"/>
      <c r="DE21" s="67">
        <v>465.6</v>
      </c>
      <c r="DF21" s="107">
        <v>290.10000000000002</v>
      </c>
      <c r="DG21" s="207">
        <v>56.5</v>
      </c>
      <c r="DH21" s="69"/>
      <c r="DI21" s="207">
        <v>241.6</v>
      </c>
      <c r="DJ21" s="107">
        <v>214.6</v>
      </c>
      <c r="DK21" s="107">
        <v>75.900000000000006</v>
      </c>
      <c r="DL21" s="107">
        <v>120.9</v>
      </c>
      <c r="DM21" s="67">
        <v>17.8</v>
      </c>
      <c r="DN21" s="69"/>
      <c r="DO21" s="107">
        <v>64.5</v>
      </c>
      <c r="DP21" s="107">
        <v>48.5</v>
      </c>
      <c r="DQ21" s="69"/>
      <c r="DR21" s="107">
        <v>175.5</v>
      </c>
      <c r="DS21" s="107">
        <v>597.79999999999995</v>
      </c>
      <c r="DT21" s="69"/>
      <c r="DU21" s="69"/>
      <c r="DV21" s="107">
        <v>-75.7</v>
      </c>
      <c r="DW21" s="69"/>
      <c r="DX21" s="69"/>
      <c r="DY21" s="207">
        <v>480.4</v>
      </c>
      <c r="DZ21" s="207">
        <v>176.2</v>
      </c>
      <c r="EA21" s="207">
        <v>304.2</v>
      </c>
      <c r="EB21" s="213"/>
      <c r="EC21" s="69"/>
      <c r="ED21" s="69"/>
      <c r="EE21" s="69"/>
      <c r="EF21" s="69"/>
      <c r="EG21" s="69"/>
      <c r="EH21" s="69"/>
      <c r="EI21" s="69"/>
      <c r="EJ21" s="191">
        <f ca="1">SUMIF(quarterly!$D:CK,$B21,quarterly!CK:CK)/COUNTIF(quarterly!$D:$D,$B21)</f>
        <v>47.325000000000003</v>
      </c>
      <c r="EK21" s="191">
        <f t="shared" ca="1" si="11"/>
        <v>10.186263096623982</v>
      </c>
      <c r="EL21" s="104">
        <v>59.186999999999998</v>
      </c>
      <c r="EM21" s="104">
        <v>8.5310000000000006</v>
      </c>
      <c r="EN21" s="50">
        <v>2.5979999999999999</v>
      </c>
      <c r="EO21" s="50">
        <v>10.047000000000001</v>
      </c>
      <c r="EP21" s="50">
        <v>3.181</v>
      </c>
      <c r="EQ21" s="50">
        <v>-1.891</v>
      </c>
      <c r="ER21" s="50">
        <v>1.847</v>
      </c>
      <c r="ES21" s="68">
        <v>2295.48</v>
      </c>
      <c r="ET21" s="68">
        <v>-2318.2950000000001</v>
      </c>
    </row>
    <row r="22" spans="1:150" s="45" customFormat="1">
      <c r="A22" s="154">
        <v>29921</v>
      </c>
      <c r="B22" s="44" t="s">
        <v>1052</v>
      </c>
      <c r="C22" s="100">
        <v>1892.1999999999996</v>
      </c>
      <c r="D22" s="100">
        <v>1681.2</v>
      </c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101">
        <v>1104.2</v>
      </c>
      <c r="AB22" s="101">
        <v>454.4</v>
      </c>
      <c r="AC22" s="101">
        <v>450.7</v>
      </c>
      <c r="AD22" s="101">
        <v>7.4</v>
      </c>
      <c r="AE22" s="101">
        <v>642.9</v>
      </c>
      <c r="AF22" s="101">
        <v>987.6</v>
      </c>
      <c r="AG22" s="259">
        <f>HLOOKUP($A22,computation!$1:$1048576,ROW(computation!$49:$49)-ROW(computation!$1:$1)+1,0)</f>
        <v>3861.5274142244016</v>
      </c>
      <c r="AH22" s="259">
        <f>HLOOKUP($A22,computation!$1:$1048576,ROW(computation!$51:$51)-ROW(computation!$1:$1)+1,0)</f>
        <v>1673.3882316675506</v>
      </c>
      <c r="AI22" s="259">
        <f>HLOOKUP($A22,computation!$1:$1048576,ROW(computation!$53:$53)-ROW(computation!$1:$1)+1,0)</f>
        <v>1193.3203594990489</v>
      </c>
      <c r="AJ22" s="259">
        <f>HLOOKUP($A22,computation!$1:$1048576,ROW(computation!$55:$55)-ROW(computation!$1:$1)+1,0)</f>
        <v>1215.1229463503141</v>
      </c>
      <c r="AK22" s="259">
        <f>HLOOKUP($A22,computation!$1:$1048576,ROW(computation!$57:$57)-ROW(computation!$1:$1)+1,0)</f>
        <v>16.416900632026969</v>
      </c>
      <c r="AL22" s="259">
        <f>HLOOKUP($A22,computation!$1:$1048576,ROW(computation!$59:$59)-ROW(computation!$1:$1)+1,0)</f>
        <v>2019.2579663101565</v>
      </c>
      <c r="AM22" s="259">
        <f>HLOOKUP($A22,computation!$1:$1048576,ROW(computation!$61:$61)-ROW(computation!$1:$1)+1,0)</f>
        <v>2925.2863593634902</v>
      </c>
      <c r="AN22" s="157">
        <f t="shared" si="7"/>
        <v>43.537176346517633</v>
      </c>
      <c r="AO22" s="157">
        <f t="shared" si="0"/>
        <v>65.985882959129697</v>
      </c>
      <c r="AP22" s="157">
        <f t="shared" si="1"/>
        <v>38.078626278592552</v>
      </c>
      <c r="AQ22" s="157">
        <f t="shared" si="2"/>
        <v>37.090896962624335</v>
      </c>
      <c r="AR22" s="157">
        <f t="shared" si="3"/>
        <v>45.075499729612076</v>
      </c>
      <c r="AS22" s="157">
        <f t="shared" si="4"/>
        <v>31.83842831011771</v>
      </c>
      <c r="AT22" s="157">
        <f t="shared" si="5"/>
        <v>33.76079736053228</v>
      </c>
      <c r="AU22" s="100">
        <v>747.7</v>
      </c>
      <c r="AV22" s="100">
        <v>681.4</v>
      </c>
      <c r="AW22" s="100">
        <v>1566.7</v>
      </c>
      <c r="AX22" s="101">
        <v>114.6</v>
      </c>
      <c r="AY22" s="45">
        <v>-60.4</v>
      </c>
      <c r="AZ22" s="50">
        <v>1620.8999999999999</v>
      </c>
      <c r="BA22" s="50">
        <v>135.55000000000001</v>
      </c>
      <c r="BB22" s="50">
        <v>56.101079999999996</v>
      </c>
      <c r="BC22" s="50">
        <f t="shared" si="6"/>
        <v>79.448920000000015</v>
      </c>
      <c r="BD22" s="155">
        <f t="shared" si="8"/>
        <v>8.0725533187163698</v>
      </c>
      <c r="BE22" s="155">
        <f t="shared" si="9"/>
        <v>7.9252704031465004</v>
      </c>
      <c r="BF22" s="155">
        <f t="shared" si="10"/>
        <v>8.1767962383373582</v>
      </c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71"/>
      <c r="CS22" s="69"/>
      <c r="CT22" s="69"/>
      <c r="CU22" s="133"/>
      <c r="CV22" s="133"/>
      <c r="CW22" s="133"/>
      <c r="CX22" s="133"/>
      <c r="CY22" s="133"/>
      <c r="CZ22" s="69"/>
      <c r="DA22" s="69"/>
      <c r="DB22" s="69"/>
      <c r="DC22" s="69"/>
      <c r="DD22" s="69"/>
      <c r="DE22" s="67">
        <v>486.8</v>
      </c>
      <c r="DF22" s="107">
        <v>302.8</v>
      </c>
      <c r="DG22" s="207">
        <v>81.400000000000006</v>
      </c>
      <c r="DH22" s="69"/>
      <c r="DI22" s="207">
        <v>263.3</v>
      </c>
      <c r="DJ22" s="107">
        <v>201.3</v>
      </c>
      <c r="DK22" s="107">
        <v>94.8</v>
      </c>
      <c r="DL22" s="107">
        <v>95.3</v>
      </c>
      <c r="DM22" s="67">
        <v>11.2</v>
      </c>
      <c r="DN22" s="69"/>
      <c r="DO22" s="107">
        <v>68.2</v>
      </c>
      <c r="DP22" s="107">
        <v>39.5</v>
      </c>
      <c r="DQ22" s="69"/>
      <c r="DR22" s="107">
        <v>184</v>
      </c>
      <c r="DS22" s="107">
        <v>658.8</v>
      </c>
      <c r="DT22" s="69"/>
      <c r="DU22" s="69"/>
      <c r="DV22" s="107">
        <v>-90.6</v>
      </c>
      <c r="DW22" s="69"/>
      <c r="DX22" s="69"/>
      <c r="DY22" s="207">
        <v>544.20000000000005</v>
      </c>
      <c r="DZ22" s="207">
        <v>154.30000000000001</v>
      </c>
      <c r="EA22" s="207">
        <v>389.9</v>
      </c>
      <c r="EB22" s="213"/>
      <c r="EC22" s="69"/>
      <c r="ED22" s="69"/>
      <c r="EE22" s="69"/>
      <c r="EF22" s="69"/>
      <c r="EG22" s="69"/>
      <c r="EH22" s="69"/>
      <c r="EI22" s="69"/>
      <c r="EJ22" s="191">
        <f ca="1">SUMIF(quarterly!$D:CK,$B22,quarterly!CK:CK)/COUNTIF(quarterly!$D:$D,$B22)</f>
        <v>51.875</v>
      </c>
      <c r="EK22" s="191">
        <f t="shared" ca="1" si="11"/>
        <v>9.6143687268885216</v>
      </c>
      <c r="EL22" s="104">
        <v>64.033000000000001</v>
      </c>
      <c r="EM22" s="104">
        <v>8.1859999999999999</v>
      </c>
      <c r="EN22" s="50">
        <v>4.1559999999999997</v>
      </c>
      <c r="EO22" s="50">
        <v>10.726000000000001</v>
      </c>
      <c r="EP22" s="50">
        <v>4.1769999999999996</v>
      </c>
      <c r="EQ22" s="50">
        <v>7.4039999999999999</v>
      </c>
      <c r="ER22" s="50">
        <v>2.242</v>
      </c>
      <c r="ES22" s="68">
        <v>2286.2950000000001</v>
      </c>
      <c r="ET22" s="68">
        <v>-2304.761</v>
      </c>
    </row>
    <row r="23" spans="1:150" s="45" customFormat="1">
      <c r="A23" s="154">
        <v>30286</v>
      </c>
      <c r="B23" s="44" t="s">
        <v>1053</v>
      </c>
      <c r="C23" s="100">
        <v>1930.4</v>
      </c>
      <c r="D23" s="100">
        <v>1749.1000000000001</v>
      </c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101">
        <v>1117.9000000000001</v>
      </c>
      <c r="AB23" s="101">
        <v>468.1</v>
      </c>
      <c r="AC23" s="101">
        <v>576.70000000000005</v>
      </c>
      <c r="AD23" s="101">
        <v>-14.2</v>
      </c>
      <c r="AE23" s="101">
        <v>644.29999999999995</v>
      </c>
      <c r="AF23" s="101">
        <v>1058.2</v>
      </c>
      <c r="AG23" s="259">
        <f>HLOOKUP($A23,computation!$1:$1048576,ROW(computation!$49:$49)-ROW(computation!$1:$1)+1,0)</f>
        <v>3939.4844733214181</v>
      </c>
      <c r="AH23" s="259">
        <f>HLOOKUP($A23,computation!$1:$1048576,ROW(computation!$51:$51)-ROW(computation!$1:$1)+1,0)</f>
        <v>1629.6635574823424</v>
      </c>
      <c r="AI23" s="259">
        <f>HLOOKUP($A23,computation!$1:$1048576,ROW(computation!$53:$53)-ROW(computation!$1:$1)+1,0)</f>
        <v>1162.1722062638648</v>
      </c>
      <c r="AJ23" s="259">
        <f>HLOOKUP($A23,computation!$1:$1048576,ROW(computation!$55:$55)-ROW(computation!$1:$1)+1,0)</f>
        <v>1433.2338994771223</v>
      </c>
      <c r="AK23" s="259">
        <f>HLOOKUP($A23,computation!$1:$1048576,ROW(computation!$57:$57)-ROW(computation!$1:$1)+1,0)</f>
        <v>-28.305001089701676</v>
      </c>
      <c r="AL23" s="259">
        <f>HLOOKUP($A23,computation!$1:$1048576,ROW(computation!$59:$59)-ROW(computation!$1:$1)+1,0)</f>
        <v>2011.760389986501</v>
      </c>
      <c r="AM23" s="259">
        <f>HLOOKUP($A23,computation!$1:$1048576,ROW(computation!$61:$61)-ROW(computation!$1:$1)+1,0)</f>
        <v>2890.706703138072</v>
      </c>
      <c r="AN23" s="157">
        <f t="shared" si="7"/>
        <v>44.399210400372944</v>
      </c>
      <c r="AO23" s="157">
        <f t="shared" si="0"/>
        <v>68.596980945382199</v>
      </c>
      <c r="AP23" s="157">
        <f t="shared" si="1"/>
        <v>40.278023986207813</v>
      </c>
      <c r="AQ23" s="157">
        <f t="shared" si="2"/>
        <v>40.23767510734946</v>
      </c>
      <c r="AR23" s="157">
        <f t="shared" si="3"/>
        <v>50.167812942308785</v>
      </c>
      <c r="AS23" s="157">
        <f t="shared" si="4"/>
        <v>32.026676894872317</v>
      </c>
      <c r="AT23" s="157">
        <f t="shared" si="5"/>
        <v>36.606965308906886</v>
      </c>
      <c r="AU23" s="100">
        <v>763.4</v>
      </c>
      <c r="AV23" s="100">
        <v>701.2</v>
      </c>
      <c r="AW23" s="100">
        <v>1614.6</v>
      </c>
      <c r="AX23" s="101">
        <v>134.4</v>
      </c>
      <c r="AY23" s="45">
        <v>-72.5</v>
      </c>
      <c r="AZ23" s="50">
        <v>1676.5</v>
      </c>
      <c r="BA23" s="50">
        <v>143.05000000000001</v>
      </c>
      <c r="BB23" s="50">
        <v>58.820264999999999</v>
      </c>
      <c r="BC23" s="50">
        <f t="shared" si="6"/>
        <v>84.229735000000005</v>
      </c>
      <c r="BD23" s="155">
        <f t="shared" si="8"/>
        <v>5.5330136481003267</v>
      </c>
      <c r="BE23" s="155">
        <f t="shared" si="9"/>
        <v>4.8469387755102122</v>
      </c>
      <c r="BF23" s="155">
        <f t="shared" si="10"/>
        <v>6.0174700927337899</v>
      </c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71"/>
      <c r="CS23" s="69"/>
      <c r="CT23" s="69"/>
      <c r="CU23" s="133"/>
      <c r="CV23" s="133"/>
      <c r="CW23" s="133"/>
      <c r="CX23" s="133"/>
      <c r="CY23" s="133"/>
      <c r="CZ23" s="69"/>
      <c r="DA23" s="69"/>
      <c r="DB23" s="69"/>
      <c r="DC23" s="69"/>
      <c r="DD23" s="69"/>
      <c r="DE23" s="67">
        <v>534</v>
      </c>
      <c r="DF23" s="107">
        <v>347.3</v>
      </c>
      <c r="DG23" s="207">
        <v>40</v>
      </c>
      <c r="DH23" s="69"/>
      <c r="DI23" s="207">
        <v>292.7</v>
      </c>
      <c r="DJ23" s="107">
        <v>176.4</v>
      </c>
      <c r="DK23" s="107">
        <v>108.7</v>
      </c>
      <c r="DL23" s="107">
        <v>61.7</v>
      </c>
      <c r="DM23" s="67">
        <v>6</v>
      </c>
      <c r="DN23" s="69"/>
      <c r="DO23" s="107">
        <v>82.1</v>
      </c>
      <c r="DP23" s="107">
        <v>54.6</v>
      </c>
      <c r="DQ23" s="69"/>
      <c r="DR23" s="107">
        <v>186.7</v>
      </c>
      <c r="DS23" s="107">
        <v>667.1</v>
      </c>
      <c r="DT23" s="69"/>
      <c r="DU23" s="69"/>
      <c r="DV23" s="107">
        <v>-93.1</v>
      </c>
      <c r="DW23" s="69"/>
      <c r="DX23" s="69"/>
      <c r="DY23" s="207">
        <v>654.70000000000005</v>
      </c>
      <c r="DZ23" s="207">
        <v>169.3</v>
      </c>
      <c r="EA23" s="207">
        <v>485.4</v>
      </c>
      <c r="EB23" s="213"/>
      <c r="EC23" s="69"/>
      <c r="ED23" s="69"/>
      <c r="EE23" s="69"/>
      <c r="EF23" s="69"/>
      <c r="EG23" s="69"/>
      <c r="EH23" s="69"/>
      <c r="EI23" s="69"/>
      <c r="EJ23" s="191">
        <f ca="1">SUMIF(quarterly!$D:CK,$B23,quarterly!CK:CK)/COUNTIF(quarterly!$D:$D,$B23)</f>
        <v>57.7</v>
      </c>
      <c r="EK23" s="191">
        <f t="shared" ca="1" si="11"/>
        <v>11.228915662650607</v>
      </c>
      <c r="EL23" s="104">
        <v>66.542000000000002</v>
      </c>
      <c r="EM23" s="104">
        <v>3.92</v>
      </c>
      <c r="EN23" s="50">
        <v>-0.01</v>
      </c>
      <c r="EO23" s="50">
        <v>7.1859999999999999</v>
      </c>
      <c r="EP23" s="50">
        <v>3.3769999999999998</v>
      </c>
      <c r="EQ23" s="50">
        <v>8.2910000000000004</v>
      </c>
      <c r="ER23" s="50">
        <v>0.70799999999999996</v>
      </c>
      <c r="ES23" s="68">
        <v>2123.5770000000002</v>
      </c>
      <c r="ET23" s="68">
        <v>-2160.732</v>
      </c>
    </row>
    <row r="24" spans="1:150" s="45" customFormat="1">
      <c r="A24" s="154">
        <v>30651</v>
      </c>
      <c r="B24" s="44" t="s">
        <v>1054</v>
      </c>
      <c r="C24" s="100">
        <v>2145.4998999999998</v>
      </c>
      <c r="D24" s="100">
        <v>2145.3999999999996</v>
      </c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101">
        <v>1385.6</v>
      </c>
      <c r="AB24" s="101">
        <v>498.8</v>
      </c>
      <c r="AC24" s="102">
        <v>636.9</v>
      </c>
      <c r="AD24" s="102">
        <v>-6.2</v>
      </c>
      <c r="AE24" s="101">
        <v>775.5</v>
      </c>
      <c r="AF24" s="102">
        <v>1145.2</v>
      </c>
      <c r="AG24" s="259">
        <f>HLOOKUP($A24,computation!$1:$1048576,ROW(computation!$49:$49)-ROW(computation!$1:$1)+1,0)</f>
        <v>4378.4518978256601</v>
      </c>
      <c r="AH24" s="259">
        <f>HLOOKUP($A24,computation!$1:$1048576,ROW(computation!$51:$51)-ROW(computation!$1:$1)+1,0)</f>
        <v>1887.3803286923549</v>
      </c>
      <c r="AI24" s="259">
        <f>HLOOKUP($A24,computation!$1:$1048576,ROW(computation!$53:$53)-ROW(computation!$1:$1)+1,0)</f>
        <v>1150.866580274798</v>
      </c>
      <c r="AJ24" s="259">
        <f>HLOOKUP($A24,computation!$1:$1048576,ROW(computation!$55:$55)-ROW(computation!$1:$1)+1,0)</f>
        <v>1485.720492475552</v>
      </c>
      <c r="AK24" s="259">
        <f>HLOOKUP($A24,computation!$1:$1048576,ROW(computation!$57:$57)-ROW(computation!$1:$1)+1,0)</f>
        <v>-11.699400450410026</v>
      </c>
      <c r="AL24" s="259">
        <f>HLOOKUP($A24,computation!$1:$1048576,ROW(computation!$59:$59)-ROW(computation!$1:$1)+1,0)</f>
        <v>2076.6944885904322</v>
      </c>
      <c r="AM24" s="259">
        <f>HLOOKUP($A24,computation!$1:$1048576,ROW(computation!$61:$61)-ROW(computation!$1:$1)+1,0)</f>
        <v>2911.6833328336384</v>
      </c>
      <c r="AN24" s="157">
        <f t="shared" si="7"/>
        <v>48.99905377664205</v>
      </c>
      <c r="AO24" s="157">
        <f t="shared" si="0"/>
        <v>73.413926114192023</v>
      </c>
      <c r="AP24" s="157">
        <f t="shared" si="1"/>
        <v>43.341253325898052</v>
      </c>
      <c r="AQ24" s="157">
        <f t="shared" si="2"/>
        <v>42.868090143845166</v>
      </c>
      <c r="AR24" s="157">
        <f t="shared" si="3"/>
        <v>52.99416860103041</v>
      </c>
      <c r="AS24" s="157">
        <f t="shared" si="4"/>
        <v>37.342998898522382</v>
      </c>
      <c r="AT24" s="157">
        <f t="shared" si="5"/>
        <v>39.331200171603001</v>
      </c>
      <c r="AU24" s="100">
        <v>843.65</v>
      </c>
      <c r="AV24" s="100">
        <v>977.14499999999998</v>
      </c>
      <c r="AW24" s="100">
        <v>1993.5450000000001</v>
      </c>
      <c r="AX24" s="100">
        <v>151.90099999999998</v>
      </c>
      <c r="AY24" s="45">
        <v>-119.4</v>
      </c>
      <c r="AZ24" s="50">
        <v>2026.0459999999998</v>
      </c>
      <c r="BA24" s="50">
        <v>154.30000000000001</v>
      </c>
      <c r="BB24" s="50">
        <v>61.437224999999998</v>
      </c>
      <c r="BC24" s="50">
        <f t="shared" si="6"/>
        <v>92.862775000000013</v>
      </c>
      <c r="BD24" s="155">
        <f t="shared" si="8"/>
        <v>7.8643830828381667</v>
      </c>
      <c r="BE24" s="155">
        <f t="shared" si="9"/>
        <v>4.4490789016336407</v>
      </c>
      <c r="BF24" s="155">
        <f t="shared" si="10"/>
        <v>10.249397080496593</v>
      </c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71"/>
      <c r="CS24" s="69"/>
      <c r="CT24" s="69"/>
      <c r="CU24" s="133"/>
      <c r="CV24" s="133"/>
      <c r="CW24" s="133"/>
      <c r="CX24" s="133"/>
      <c r="CY24" s="133"/>
      <c r="CZ24" s="69"/>
      <c r="DA24" s="69"/>
      <c r="DB24" s="69"/>
      <c r="DC24" s="69"/>
      <c r="DD24" s="69"/>
      <c r="DE24" s="67">
        <v>628.5</v>
      </c>
      <c r="DF24" s="107">
        <v>415.7</v>
      </c>
      <c r="DG24" s="207">
        <v>13</v>
      </c>
      <c r="DH24" s="69"/>
      <c r="DI24" s="207">
        <v>337</v>
      </c>
      <c r="DJ24" s="107">
        <v>183.4</v>
      </c>
      <c r="DK24" s="107">
        <v>118.6</v>
      </c>
      <c r="DL24" s="107">
        <v>57.3</v>
      </c>
      <c r="DM24" s="67">
        <v>7.5000000000000142</v>
      </c>
      <c r="DN24" s="107">
        <v>51.5</v>
      </c>
      <c r="DO24" s="107">
        <v>93.3</v>
      </c>
      <c r="DP24" s="107">
        <v>78.7</v>
      </c>
      <c r="DQ24" s="69"/>
      <c r="DR24" s="107">
        <v>212.8</v>
      </c>
      <c r="DS24" s="107">
        <v>713.1</v>
      </c>
      <c r="DT24" s="69"/>
      <c r="DU24" s="69"/>
      <c r="DV24" s="107">
        <v>-81.900000000000006</v>
      </c>
      <c r="DW24" s="69"/>
      <c r="DX24" s="69"/>
      <c r="DY24" s="207">
        <v>806.5</v>
      </c>
      <c r="DZ24" s="207">
        <v>146</v>
      </c>
      <c r="EA24" s="207">
        <v>660.5</v>
      </c>
      <c r="EB24" s="213"/>
      <c r="EC24" s="69"/>
      <c r="ED24" s="69"/>
      <c r="EE24" s="69"/>
      <c r="EF24" s="69"/>
      <c r="EG24" s="69"/>
      <c r="EH24" s="69"/>
      <c r="EI24" s="69"/>
      <c r="EJ24" s="191">
        <f ca="1">SUMIF(quarterly!$D:CK,$B24,quarterly!CK:CK)/COUNTIF(quarterly!$D:$D,$B24)</f>
        <v>63.5</v>
      </c>
      <c r="EK24" s="191">
        <f t="shared" ca="1" si="11"/>
        <v>10.051993067590992</v>
      </c>
      <c r="EL24" s="104">
        <v>67.230999999999995</v>
      </c>
      <c r="EM24" s="104">
        <v>1.034</v>
      </c>
      <c r="EN24" s="50">
        <v>-0.52600000000000002</v>
      </c>
      <c r="EO24" s="50">
        <v>8.5679999999999996</v>
      </c>
      <c r="EP24" s="50">
        <v>3.0609999999999999</v>
      </c>
      <c r="EQ24" s="50">
        <v>12.182</v>
      </c>
      <c r="ER24" s="50">
        <v>2.819</v>
      </c>
      <c r="ES24" s="68">
        <v>2066.6849999999999</v>
      </c>
      <c r="ET24" s="68">
        <v>-2101.6280000000002</v>
      </c>
    </row>
    <row r="25" spans="1:150" s="45" customFormat="1">
      <c r="A25" s="154">
        <v>31017</v>
      </c>
      <c r="B25" s="44" t="s">
        <v>1055</v>
      </c>
      <c r="C25" s="100">
        <v>2124.259</v>
      </c>
      <c r="D25" s="100">
        <v>2282.1999999999998</v>
      </c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101">
        <v>1445.7</v>
      </c>
      <c r="AB25" s="45">
        <v>531.79999999999995</v>
      </c>
      <c r="AC25" s="45">
        <v>547.5</v>
      </c>
      <c r="AD25" s="45">
        <v>71.5</v>
      </c>
      <c r="AE25" s="45">
        <v>904.7</v>
      </c>
      <c r="AF25" s="50">
        <v>1219</v>
      </c>
      <c r="AG25" s="259">
        <f>HLOOKUP($A25,computation!$1:$1048576,ROW(computation!$49:$49)-ROW(computation!$1:$1)+1,0)</f>
        <v>4335.1043036745141</v>
      </c>
      <c r="AH25" s="259">
        <f>HLOOKUP($A25,computation!$1:$1048576,ROW(computation!$51:$51)-ROW(computation!$1:$1)+1,0)</f>
        <v>1865.3136706923435</v>
      </c>
      <c r="AI25" s="259">
        <f>HLOOKUP($A25,computation!$1:$1048576,ROW(computation!$53:$53)-ROW(computation!$1:$1)+1,0)</f>
        <v>1158.7113003488444</v>
      </c>
      <c r="AJ25" s="259">
        <f>HLOOKUP($A25,computation!$1:$1048576,ROW(computation!$55:$55)-ROW(computation!$1:$1)+1,0)</f>
        <v>1198.093962844157</v>
      </c>
      <c r="AK25" s="259">
        <f>HLOOKUP($A25,computation!$1:$1048576,ROW(computation!$57:$57)-ROW(computation!$1:$1)+1,0)</f>
        <v>120.0132046203351</v>
      </c>
      <c r="AL25" s="259">
        <f>HLOOKUP($A25,computation!$1:$1048576,ROW(computation!$59:$59)-ROW(computation!$1:$1)+1,0)</f>
        <v>2142.0281009041814</v>
      </c>
      <c r="AM25" s="259">
        <f>HLOOKUP($A25,computation!$1:$1048576,ROW(computation!$61:$61)-ROW(computation!$1:$1)+1,0)</f>
        <v>2859.1527668323779</v>
      </c>
      <c r="AN25" s="157">
        <f t="shared" si="7"/>
        <v>52.644638747574426</v>
      </c>
      <c r="AO25" s="157">
        <f t="shared" si="0"/>
        <v>77.504390961944935</v>
      </c>
      <c r="AP25" s="157">
        <f t="shared" si="1"/>
        <v>45.895815449447582</v>
      </c>
      <c r="AQ25" s="157">
        <f t="shared" si="2"/>
        <v>45.697584411517191</v>
      </c>
      <c r="AR25" s="157">
        <f t="shared" si="3"/>
        <v>59.576777593925691</v>
      </c>
      <c r="AS25" s="157">
        <f t="shared" si="4"/>
        <v>42.235673734537507</v>
      </c>
      <c r="AT25" s="157">
        <f t="shared" si="5"/>
        <v>42.63500761977528</v>
      </c>
      <c r="AU25" s="100">
        <v>881</v>
      </c>
      <c r="AV25" s="100">
        <v>1004</v>
      </c>
      <c r="AW25" s="100">
        <v>2102.9</v>
      </c>
      <c r="AX25" s="100">
        <v>179.3</v>
      </c>
      <c r="AY25" s="45">
        <v>-72.400000000000006</v>
      </c>
      <c r="AZ25" s="50">
        <v>2209.8000000000002</v>
      </c>
      <c r="BA25" s="50">
        <v>165.75</v>
      </c>
      <c r="BB25" s="50">
        <v>65.822677499999998</v>
      </c>
      <c r="BC25" s="50">
        <f t="shared" si="6"/>
        <v>99.927322500000002</v>
      </c>
      <c r="BD25" s="155">
        <f t="shared" si="8"/>
        <v>7.4206092028515691</v>
      </c>
      <c r="BE25" s="155">
        <f t="shared" si="9"/>
        <v>7.1381031613976687</v>
      </c>
      <c r="BF25" s="155">
        <f t="shared" si="10"/>
        <v>7.6075128058578745</v>
      </c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71"/>
      <c r="CS25" s="69"/>
      <c r="CT25" s="69"/>
      <c r="CU25" s="133"/>
      <c r="CV25" s="133"/>
      <c r="CW25" s="133"/>
      <c r="CX25" s="133"/>
      <c r="CY25" s="133"/>
      <c r="CZ25" s="69"/>
      <c r="DA25" s="69"/>
      <c r="DB25" s="69"/>
      <c r="DC25" s="69"/>
      <c r="DD25" s="69"/>
      <c r="DE25" s="67">
        <v>719.3</v>
      </c>
      <c r="DF25" s="107">
        <v>490.9</v>
      </c>
      <c r="DG25" s="207">
        <v>39.299999999999997</v>
      </c>
      <c r="DH25" s="69"/>
      <c r="DI25" s="207">
        <v>412.8</v>
      </c>
      <c r="DJ25" s="107">
        <v>231</v>
      </c>
      <c r="DK25" s="107">
        <v>132.19999999999999</v>
      </c>
      <c r="DL25" s="107">
        <v>88</v>
      </c>
      <c r="DM25" s="67">
        <v>10.8</v>
      </c>
      <c r="DN25" s="107">
        <v>58.5</v>
      </c>
      <c r="DO25" s="107">
        <v>112.3</v>
      </c>
      <c r="DP25" s="107">
        <v>78.099999999999994</v>
      </c>
      <c r="DQ25" s="69"/>
      <c r="DR25" s="107">
        <v>228.4</v>
      </c>
      <c r="DS25" s="107">
        <v>771.9</v>
      </c>
      <c r="DT25" s="69"/>
      <c r="DU25" s="69"/>
      <c r="DV25" s="107">
        <v>-102</v>
      </c>
      <c r="DW25" s="69"/>
      <c r="DX25" s="69"/>
      <c r="DY25" s="219">
        <v>939.85</v>
      </c>
      <c r="DZ25" s="219">
        <v>169.95</v>
      </c>
      <c r="EA25" s="219">
        <v>769.9</v>
      </c>
      <c r="EB25" s="216"/>
      <c r="EC25" s="69"/>
      <c r="ED25" s="69"/>
      <c r="EE25" s="69"/>
      <c r="EF25" s="69"/>
      <c r="EG25" s="69"/>
      <c r="EH25" s="69"/>
      <c r="EI25" s="69"/>
      <c r="EJ25" s="191">
        <f ca="1">SUMIF(quarterly!$D:CK,$B25,quarterly!CK:CK)/COUNTIF(quarterly!$D:$D,$B25)</f>
        <v>66</v>
      </c>
      <c r="EK25" s="191">
        <f t="shared" ca="1" si="11"/>
        <v>3.937007874015741</v>
      </c>
      <c r="EL25" s="104">
        <v>68.983000000000004</v>
      </c>
      <c r="EM25" s="104">
        <v>2.6070000000000002</v>
      </c>
      <c r="EN25" s="50">
        <v>6.4139999999999997</v>
      </c>
      <c r="EO25" s="50">
        <v>8.8249999999999993</v>
      </c>
      <c r="EP25" s="50">
        <v>4.4640000000000004</v>
      </c>
      <c r="EQ25" s="50">
        <v>9.859</v>
      </c>
      <c r="ER25" s="50">
        <v>4.8979999999999997</v>
      </c>
      <c r="ES25" s="68">
        <v>2178.558</v>
      </c>
      <c r="ET25" s="68">
        <v>-2213.5439999999999</v>
      </c>
    </row>
    <row r="26" spans="1:150" s="45" customFormat="1">
      <c r="A26" s="154">
        <v>31382</v>
      </c>
      <c r="B26" s="44" t="s">
        <v>1056</v>
      </c>
      <c r="C26" s="100">
        <v>2200.7000000000003</v>
      </c>
      <c r="D26" s="100">
        <v>2402.6000000000004</v>
      </c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158">
        <v>1599.9</v>
      </c>
      <c r="AB26" s="50">
        <v>572.4</v>
      </c>
      <c r="AC26" s="50">
        <v>446.8</v>
      </c>
      <c r="AD26" s="50">
        <v>33.799999999999997</v>
      </c>
      <c r="AE26" s="50">
        <v>1020.9</v>
      </c>
      <c r="AF26" s="50">
        <v>1271.2</v>
      </c>
      <c r="AG26" s="259">
        <f>HLOOKUP($A26,computation!$1:$1048576,ROW(computation!$49:$49)-ROW(computation!$1:$1)+1,0)</f>
        <v>4491.1020930576278</v>
      </c>
      <c r="AH26" s="259">
        <f>HLOOKUP($A26,computation!$1:$1048576,ROW(computation!$51:$51)-ROW(computation!$1:$1)+1,0)</f>
        <v>2000.9827532109337</v>
      </c>
      <c r="AI26" s="259">
        <f>HLOOKUP($A26,computation!$1:$1048576,ROW(computation!$53:$53)-ROW(computation!$1:$1)+1,0)</f>
        <v>1200.7036254510924</v>
      </c>
      <c r="AJ26" s="259">
        <f>HLOOKUP($A26,computation!$1:$1048576,ROW(computation!$55:$55)-ROW(computation!$1:$1)+1,0)</f>
        <v>911.40052819940047</v>
      </c>
      <c r="AK26" s="259">
        <f>HLOOKUP($A26,computation!$1:$1048576,ROW(computation!$57:$57)-ROW(computation!$1:$1)+1,0)</f>
        <v>45.854101765316713</v>
      </c>
      <c r="AL26" s="259">
        <f>HLOOKUP($A26,computation!$1:$1048576,ROW(computation!$59:$59)-ROW(computation!$1:$1)+1,0)</f>
        <v>2404.3120646464517</v>
      </c>
      <c r="AM26" s="259">
        <f>HLOOKUP($A26,computation!$1:$1048576,ROW(computation!$61:$61)-ROW(computation!$1:$1)+1,0)</f>
        <v>2800.9521542588618</v>
      </c>
      <c r="AN26" s="157">
        <f t="shared" si="7"/>
        <v>53.49689119100529</v>
      </c>
      <c r="AO26" s="157">
        <f t="shared" si="0"/>
        <v>79.955711633829679</v>
      </c>
      <c r="AP26" s="157">
        <f t="shared" si="1"/>
        <v>47.672047278524289</v>
      </c>
      <c r="AQ26" s="157">
        <f t="shared" si="2"/>
        <v>49.023451948477145</v>
      </c>
      <c r="AR26" s="157">
        <f t="shared" si="3"/>
        <v>73.712053445054636</v>
      </c>
      <c r="AS26" s="157">
        <f t="shared" si="4"/>
        <v>42.461210215243874</v>
      </c>
      <c r="AT26" s="157">
        <f t="shared" si="5"/>
        <v>45.384566746959031</v>
      </c>
      <c r="AU26" s="159">
        <v>944.2</v>
      </c>
      <c r="AV26" s="100">
        <v>1045.3</v>
      </c>
      <c r="AW26" s="100">
        <v>2212.9</v>
      </c>
      <c r="AX26" s="100">
        <v>189.7</v>
      </c>
      <c r="AY26" s="45">
        <v>-88.5</v>
      </c>
      <c r="AZ26" s="50">
        <v>2314.1</v>
      </c>
      <c r="BA26" s="50">
        <v>171.85</v>
      </c>
      <c r="BB26" s="50">
        <v>68.368080000000006</v>
      </c>
      <c r="BC26" s="50">
        <f t="shared" si="6"/>
        <v>103.48191999999999</v>
      </c>
      <c r="BD26" s="155">
        <f t="shared" si="8"/>
        <v>3.6802413273001378</v>
      </c>
      <c r="BE26" s="155">
        <f t="shared" si="9"/>
        <v>3.867060102500397</v>
      </c>
      <c r="BF26" s="155">
        <f t="shared" si="10"/>
        <v>3.5571827715087379</v>
      </c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71"/>
      <c r="CS26" s="69"/>
      <c r="CT26" s="69"/>
      <c r="CU26" s="133"/>
      <c r="CV26" s="133"/>
      <c r="CW26" s="133"/>
      <c r="CX26" s="133"/>
      <c r="CY26" s="133"/>
      <c r="CZ26" s="69"/>
      <c r="DA26" s="69"/>
      <c r="DB26" s="69"/>
      <c r="DC26" s="69"/>
      <c r="DD26" s="69"/>
      <c r="DE26" s="67">
        <v>739.2</v>
      </c>
      <c r="DF26" s="107">
        <v>523.70000000000005</v>
      </c>
      <c r="DG26" s="207">
        <v>15.2</v>
      </c>
      <c r="DH26" s="69"/>
      <c r="DI26" s="207">
        <v>421.5</v>
      </c>
      <c r="DJ26" s="107">
        <v>225.8</v>
      </c>
      <c r="DK26" s="107">
        <v>133</v>
      </c>
      <c r="DL26" s="107">
        <v>84.8</v>
      </c>
      <c r="DM26" s="67">
        <v>8.0000000000000142</v>
      </c>
      <c r="DN26" s="107">
        <v>61.8</v>
      </c>
      <c r="DO26" s="107">
        <v>117</v>
      </c>
      <c r="DP26" s="107">
        <v>102.2</v>
      </c>
      <c r="DQ26" s="69"/>
      <c r="DR26" s="107">
        <v>215.5</v>
      </c>
      <c r="DS26" s="107">
        <v>804.16666666666663</v>
      </c>
      <c r="DT26" s="69"/>
      <c r="DU26" s="69"/>
      <c r="DV26" s="107">
        <v>-64.966666666666583</v>
      </c>
      <c r="DW26" s="69"/>
      <c r="DX26" s="69"/>
      <c r="DY26" s="219">
        <v>1073.2</v>
      </c>
      <c r="DZ26" s="219">
        <v>193.9</v>
      </c>
      <c r="EA26" s="219">
        <v>879.3</v>
      </c>
      <c r="EB26" s="216"/>
      <c r="EC26" s="69"/>
      <c r="ED26" s="69"/>
      <c r="EE26" s="69"/>
      <c r="EF26" s="69"/>
      <c r="EG26" s="69"/>
      <c r="EH26" s="69"/>
      <c r="EI26" s="69"/>
      <c r="EJ26" s="191">
        <f ca="1">SUMIF(quarterly!$D:CK,$B26,quarterly!CK:CK)/COUNTIF(quarterly!$D:$D,$B26)</f>
        <v>70.45</v>
      </c>
      <c r="EK26" s="191">
        <f t="shared" ca="1" si="11"/>
        <v>6.7424242424242387</v>
      </c>
      <c r="EL26" s="104">
        <v>69.322000000000003</v>
      </c>
      <c r="EM26" s="104">
        <v>0.49099999999999999</v>
      </c>
      <c r="EN26" s="50">
        <v>5.7160000000000002</v>
      </c>
      <c r="EO26" s="50">
        <v>-0.65</v>
      </c>
      <c r="EP26" s="50">
        <v>6.3330000000000002</v>
      </c>
      <c r="EQ26" s="50">
        <v>7.4710000000000001</v>
      </c>
      <c r="ER26" s="50">
        <v>3.944</v>
      </c>
      <c r="ES26" s="68">
        <v>2208.692</v>
      </c>
      <c r="ET26" s="68">
        <v>-2232.9169999999999</v>
      </c>
    </row>
    <row r="27" spans="1:150" s="45" customFormat="1">
      <c r="A27" s="154">
        <v>31747</v>
      </c>
      <c r="B27" s="44" t="s">
        <v>1057</v>
      </c>
      <c r="C27" s="100">
        <v>2324.5100000000002</v>
      </c>
      <c r="D27" s="100">
        <v>2572.5</v>
      </c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158">
        <v>1673.6</v>
      </c>
      <c r="AB27" s="50">
        <v>591.1</v>
      </c>
      <c r="AC27" s="50">
        <v>539.20000000000005</v>
      </c>
      <c r="AD27" s="50">
        <v>-31.5</v>
      </c>
      <c r="AE27" s="50">
        <v>1121</v>
      </c>
      <c r="AF27" s="50">
        <v>1321</v>
      </c>
      <c r="AG27" s="259">
        <f>HLOOKUP($A27,computation!$1:$1048576,ROW(computation!$49:$49)-ROW(computation!$1:$1)+1,0)</f>
        <v>4743.7686764817499</v>
      </c>
      <c r="AH27" s="259">
        <f>HLOOKUP($A27,computation!$1:$1048576,ROW(computation!$51:$51)-ROW(computation!$1:$1)+1,0)</f>
        <v>1977.96259764302</v>
      </c>
      <c r="AI27" s="259">
        <f>HLOOKUP($A27,computation!$1:$1048576,ROW(computation!$53:$53)-ROW(computation!$1:$1)+1,0)</f>
        <v>1178.7845546559629</v>
      </c>
      <c r="AJ27" s="259">
        <f>HLOOKUP($A27,computation!$1:$1048576,ROW(computation!$55:$55)-ROW(computation!$1:$1)+1,0)</f>
        <v>1070.2599496746479</v>
      </c>
      <c r="AK27" s="259">
        <f>HLOOKUP($A27,computation!$1:$1048576,ROW(computation!$57:$57)-ROW(computation!$1:$1)+1,0)</f>
        <v>-44.721901721728649</v>
      </c>
      <c r="AL27" s="259">
        <f>HLOOKUP($A27,computation!$1:$1048576,ROW(computation!$59:$59)-ROW(computation!$1:$1)+1,0)</f>
        <v>2692.8589671681548</v>
      </c>
      <c r="AM27" s="259">
        <f>HLOOKUP($A27,computation!$1:$1048576,ROW(computation!$61:$61)-ROW(computation!$1:$1)+1,0)</f>
        <v>2744.1220148254561</v>
      </c>
      <c r="AN27" s="157">
        <f t="shared" si="7"/>
        <v>54.229035508281008</v>
      </c>
      <c r="AO27" s="157">
        <f t="shared" si="0"/>
        <v>84.612317846368541</v>
      </c>
      <c r="AP27" s="157">
        <f t="shared" si="1"/>
        <v>50.144871483535603</v>
      </c>
      <c r="AQ27" s="157">
        <f t="shared" si="2"/>
        <v>50.380283795905221</v>
      </c>
      <c r="AR27" s="157">
        <f t="shared" si="3"/>
        <v>70.435287381116368</v>
      </c>
      <c r="AS27" s="157">
        <f t="shared" si="4"/>
        <v>41.628619013006016</v>
      </c>
      <c r="AT27" s="157">
        <f t="shared" si="5"/>
        <v>48.139258854494635</v>
      </c>
      <c r="AU27" s="159">
        <v>981.976</v>
      </c>
      <c r="AV27" s="100">
        <v>1119.5419999999999</v>
      </c>
      <c r="AW27" s="100">
        <v>2342.9700000000003</v>
      </c>
      <c r="AX27" s="100">
        <v>229.50900000000001</v>
      </c>
      <c r="AY27" s="45">
        <v>-72.099999999999994</v>
      </c>
      <c r="AZ27" s="50">
        <v>2500.3790000000004</v>
      </c>
      <c r="BA27" s="50">
        <v>181.25</v>
      </c>
      <c r="BB27" s="50">
        <v>70.085459999999998</v>
      </c>
      <c r="BC27" s="50">
        <f t="shared" si="6"/>
        <v>111.16454</v>
      </c>
      <c r="BD27" s="155">
        <f t="shared" si="8"/>
        <v>5.4698865289496634</v>
      </c>
      <c r="BE27" s="155">
        <f t="shared" si="9"/>
        <v>2.5119617224880209</v>
      </c>
      <c r="BF27" s="155">
        <f t="shared" si="10"/>
        <v>7.4241181454692828</v>
      </c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71"/>
      <c r="CS27" s="69"/>
      <c r="CT27" s="69"/>
      <c r="CU27" s="133"/>
      <c r="CV27" s="133"/>
      <c r="CW27" s="133"/>
      <c r="CX27" s="133"/>
      <c r="CY27" s="133"/>
      <c r="CZ27" s="69"/>
      <c r="DA27" s="69"/>
      <c r="DB27" s="69"/>
      <c r="DC27" s="69"/>
      <c r="DD27" s="69"/>
      <c r="DE27" s="67">
        <v>787.4</v>
      </c>
      <c r="DF27" s="107">
        <v>582.70000000000005</v>
      </c>
      <c r="DG27" s="207">
        <v>18.8</v>
      </c>
      <c r="DH27" s="69"/>
      <c r="DI27" s="207">
        <v>441.3</v>
      </c>
      <c r="DJ27" s="107">
        <v>227</v>
      </c>
      <c r="DK27" s="107">
        <v>145</v>
      </c>
      <c r="DL27" s="107">
        <v>70.8</v>
      </c>
      <c r="DM27" s="67">
        <v>11.2</v>
      </c>
      <c r="DN27" s="107">
        <v>65.2</v>
      </c>
      <c r="DO27" s="107">
        <v>137</v>
      </c>
      <c r="DP27" s="107">
        <v>141.4</v>
      </c>
      <c r="DQ27" s="69"/>
      <c r="DR27" s="107">
        <v>204.7</v>
      </c>
      <c r="DS27" s="107">
        <v>836.43333333333328</v>
      </c>
      <c r="DT27" s="69"/>
      <c r="DU27" s="69"/>
      <c r="DV27" s="107">
        <v>-49.033333333333189</v>
      </c>
      <c r="DW27" s="69"/>
      <c r="DX27" s="69"/>
      <c r="DY27" s="219">
        <v>1175.3</v>
      </c>
      <c r="DZ27" s="219">
        <v>233.5</v>
      </c>
      <c r="EA27" s="219">
        <v>941.8</v>
      </c>
      <c r="EB27" s="216"/>
      <c r="EC27" s="69"/>
      <c r="ED27" s="69"/>
      <c r="EE27" s="69"/>
      <c r="EF27" s="69"/>
      <c r="EG27" s="69"/>
      <c r="EH27" s="69"/>
      <c r="EI27" s="69"/>
      <c r="EJ27" s="191">
        <f ca="1">SUMIF(quarterly!$D:CK,$B27,quarterly!CK:CK)/COUNTIF(quarterly!$D:$D,$B27)</f>
        <v>76.849999999999994</v>
      </c>
      <c r="EK27" s="191">
        <f t="shared" ca="1" si="11"/>
        <v>9.0844570617458977</v>
      </c>
      <c r="EL27" s="104">
        <v>68.366</v>
      </c>
      <c r="EM27" s="104">
        <v>-1.379</v>
      </c>
      <c r="EN27" s="50">
        <v>2.1110000000000002</v>
      </c>
      <c r="EO27" s="50">
        <v>1.2869999999999999</v>
      </c>
      <c r="EP27" s="50">
        <v>2.831</v>
      </c>
      <c r="EQ27" s="50">
        <v>12.24</v>
      </c>
      <c r="ER27" s="50">
        <v>3.464</v>
      </c>
      <c r="ES27" s="68">
        <v>2456.4369999999999</v>
      </c>
      <c r="ET27" s="68">
        <v>-2466.8409999999999</v>
      </c>
    </row>
    <row r="28" spans="1:150" s="45" customFormat="1">
      <c r="A28" s="154">
        <v>32112</v>
      </c>
      <c r="B28" s="44" t="s">
        <v>1058</v>
      </c>
      <c r="C28" s="100">
        <v>2388.8990000000003</v>
      </c>
      <c r="D28" s="100">
        <v>2854.3999999999996</v>
      </c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158">
        <v>1814.9</v>
      </c>
      <c r="AB28" s="50">
        <v>639.70000000000005</v>
      </c>
      <c r="AC28" s="50">
        <v>551.20000000000005</v>
      </c>
      <c r="AD28" s="50">
        <v>34.1</v>
      </c>
      <c r="AE28" s="50">
        <v>1232.0999999999999</v>
      </c>
      <c r="AF28" s="50">
        <v>1417.8</v>
      </c>
      <c r="AG28" s="259">
        <f>HLOOKUP($A28,computation!$1:$1048576,ROW(computation!$49:$49)-ROW(computation!$1:$1)+1,0)</f>
        <v>4875.1712177958261</v>
      </c>
      <c r="AH28" s="259">
        <f>HLOOKUP($A28,computation!$1:$1048576,ROW(computation!$51:$51)-ROW(computation!$1:$1)+1,0)</f>
        <v>2043.2090740751535</v>
      </c>
      <c r="AI28" s="259">
        <f>HLOOKUP($A28,computation!$1:$1048576,ROW(computation!$53:$53)-ROW(computation!$1:$1)+1,0)</f>
        <v>1214.7779761721756</v>
      </c>
      <c r="AJ28" s="259">
        <f>HLOOKUP($A28,computation!$1:$1048576,ROW(computation!$55:$55)-ROW(computation!$1:$1)+1,0)</f>
        <v>1056.3801617483966</v>
      </c>
      <c r="AK28" s="259">
        <f>HLOOKUP($A28,computation!$1:$1048576,ROW(computation!$57:$57)-ROW(computation!$1:$1)+1,0)</f>
        <v>47.269351819801798</v>
      </c>
      <c r="AL28" s="259">
        <f>HLOOKUP($A28,computation!$1:$1048576,ROW(computation!$59:$59)-ROW(computation!$1:$1)+1,0)</f>
        <v>2665.7873612280996</v>
      </c>
      <c r="AM28" s="259">
        <f>HLOOKUP($A28,computation!$1:$1048576,ROW(computation!$61:$61)-ROW(computation!$1:$1)+1,0)</f>
        <v>2824.9799300919649</v>
      </c>
      <c r="AN28" s="157">
        <f t="shared" si="7"/>
        <v>58.549738511348892</v>
      </c>
      <c r="AO28" s="157">
        <f t="shared" si="0"/>
        <v>88.825956336431403</v>
      </c>
      <c r="AP28" s="157">
        <f t="shared" si="1"/>
        <v>52.659828589889798</v>
      </c>
      <c r="AQ28" s="157">
        <f t="shared" si="2"/>
        <v>52.178185463812419</v>
      </c>
      <c r="AR28" s="157">
        <f t="shared" si="3"/>
        <v>72.139766438927623</v>
      </c>
      <c r="AS28" s="157">
        <f t="shared" si="4"/>
        <v>46.218990228552386</v>
      </c>
      <c r="AT28" s="157">
        <f t="shared" si="5"/>
        <v>50.187967174472803</v>
      </c>
      <c r="AU28" s="159">
        <v>1052.241</v>
      </c>
      <c r="AV28" s="100">
        <v>1276.204</v>
      </c>
      <c r="AW28" s="100">
        <v>2590.4110000000001</v>
      </c>
      <c r="AX28" s="100">
        <v>263.94100000000003</v>
      </c>
      <c r="AY28" s="45">
        <v>-130.5</v>
      </c>
      <c r="AZ28" s="50">
        <v>2723.8519999999999</v>
      </c>
      <c r="BA28" s="50">
        <v>187.32499999999999</v>
      </c>
      <c r="BB28" s="50">
        <v>71.761949999999999</v>
      </c>
      <c r="BC28" s="50">
        <f t="shared" si="6"/>
        <v>115.56304999999999</v>
      </c>
      <c r="BD28" s="155">
        <f t="shared" si="8"/>
        <v>3.3517241379310336</v>
      </c>
      <c r="BE28" s="155">
        <f t="shared" si="9"/>
        <v>2.392065344224048</v>
      </c>
      <c r="BF28" s="155">
        <f t="shared" si="10"/>
        <v>3.9567563541395456</v>
      </c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71"/>
      <c r="CS28" s="69"/>
      <c r="CT28" s="69"/>
      <c r="CU28" s="133"/>
      <c r="CV28" s="133"/>
      <c r="CW28" s="133"/>
      <c r="CX28" s="133"/>
      <c r="CY28" s="133"/>
      <c r="CZ28" s="69"/>
      <c r="DA28" s="69"/>
      <c r="DB28" s="69"/>
      <c r="DC28" s="69"/>
      <c r="DD28" s="69"/>
      <c r="DE28" s="67">
        <v>850.7</v>
      </c>
      <c r="DF28" s="107">
        <v>666.4</v>
      </c>
      <c r="DG28" s="207">
        <v>50.400000000000006</v>
      </c>
      <c r="DH28" s="69"/>
      <c r="DI28" s="207">
        <v>501.4</v>
      </c>
      <c r="DJ28" s="107">
        <v>271.60000000000002</v>
      </c>
      <c r="DK28" s="107">
        <v>146.80000000000001</v>
      </c>
      <c r="DL28" s="107">
        <v>65.7</v>
      </c>
      <c r="DM28" s="67">
        <v>59.1</v>
      </c>
      <c r="DN28" s="107">
        <v>68.3</v>
      </c>
      <c r="DO28" s="107">
        <v>161.5</v>
      </c>
      <c r="DP28" s="107">
        <v>165</v>
      </c>
      <c r="DQ28" s="107">
        <v>0</v>
      </c>
      <c r="DR28" s="107">
        <v>184.3</v>
      </c>
      <c r="DS28" s="107">
        <v>868.7</v>
      </c>
      <c r="DT28" s="69"/>
      <c r="DU28" s="69"/>
      <c r="DV28" s="107">
        <v>-30.9</v>
      </c>
      <c r="DW28" s="69"/>
      <c r="DX28" s="69"/>
      <c r="DY28" s="219">
        <v>1210.4000000000001</v>
      </c>
      <c r="DZ28" s="219">
        <v>249</v>
      </c>
      <c r="EA28" s="219">
        <v>961.4</v>
      </c>
      <c r="EB28" s="216"/>
      <c r="EC28" s="69"/>
      <c r="ED28" s="69"/>
      <c r="EE28" s="69"/>
      <c r="EF28" s="69"/>
      <c r="EG28" s="69"/>
      <c r="EH28" s="69"/>
      <c r="EI28" s="69"/>
      <c r="EJ28" s="191">
        <f ca="1">SUMIF(quarterly!$D:CK,$B28,quarterly!CK:CK)/COUNTIF(quarterly!$D:$D,$B28)</f>
        <v>83.375</v>
      </c>
      <c r="EK28" s="191">
        <f t="shared" ca="1" si="11"/>
        <v>8.4905660377358583</v>
      </c>
      <c r="EL28" s="104">
        <v>68.694999999999993</v>
      </c>
      <c r="EM28" s="104">
        <v>0.48099999999999998</v>
      </c>
      <c r="EN28" s="50">
        <v>4.3959999999999999</v>
      </c>
      <c r="EO28" s="50">
        <v>10.772</v>
      </c>
      <c r="EP28" s="50">
        <v>4.1070000000000002</v>
      </c>
      <c r="EQ28" s="50">
        <v>12.266</v>
      </c>
      <c r="ER28" s="50">
        <v>3.7490000000000001</v>
      </c>
      <c r="ES28" s="68">
        <v>2928.78</v>
      </c>
      <c r="ET28" s="68">
        <v>-2925.9940000000001</v>
      </c>
    </row>
    <row r="29" spans="1:150" s="45" customFormat="1">
      <c r="A29" s="154">
        <v>32478</v>
      </c>
      <c r="B29" s="44" t="s">
        <v>1059</v>
      </c>
      <c r="C29" s="100">
        <v>2458.3979999999992</v>
      </c>
      <c r="D29" s="100">
        <v>3169.9390000000003</v>
      </c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158">
        <v>1919.4</v>
      </c>
      <c r="AB29" s="50">
        <v>662.899</v>
      </c>
      <c r="AC29" s="50">
        <v>737</v>
      </c>
      <c r="AD29" s="50">
        <v>125.5</v>
      </c>
      <c r="AE29" s="50">
        <v>1371.14</v>
      </c>
      <c r="AF29" s="50">
        <v>1646</v>
      </c>
      <c r="AG29" s="259">
        <f>HLOOKUP($A29,computation!$1:$1048576,ROW(computation!$49:$49)-ROW(computation!$1:$1)+1,0)</f>
        <v>5017.0020463346582</v>
      </c>
      <c r="AH29" s="259">
        <f>HLOOKUP($A29,computation!$1:$1048576,ROW(computation!$51:$51)-ROW(computation!$1:$1)+1,0)</f>
        <v>2049.338701297379</v>
      </c>
      <c r="AI29" s="259">
        <f>HLOOKUP($A29,computation!$1:$1048576,ROW(computation!$53:$53)-ROW(computation!$1:$1)+1,0)</f>
        <v>1194.1255969419435</v>
      </c>
      <c r="AJ29" s="259">
        <f>HLOOKUP($A29,computation!$1:$1048576,ROW(computation!$55:$55)-ROW(computation!$1:$1)+1,0)</f>
        <v>1334.6734087759376</v>
      </c>
      <c r="AK29" s="259">
        <f>HLOOKUP($A29,computation!$1:$1048576,ROW(computation!$57:$57)-ROW(computation!$1:$1)+1,0)</f>
        <v>192.85140742450076</v>
      </c>
      <c r="AL29" s="259">
        <f>HLOOKUP($A29,computation!$1:$1048576,ROW(computation!$59:$59)-ROW(computation!$1:$1)+1,0)</f>
        <v>2627.6327308581835</v>
      </c>
      <c r="AM29" s="259">
        <f>HLOOKUP($A29,computation!$1:$1048576,ROW(computation!$61:$61)-ROW(computation!$1:$1)+1,0)</f>
        <v>3100.2187379156048</v>
      </c>
      <c r="AN29" s="157">
        <f t="shared" si="7"/>
        <v>63.183928783044998</v>
      </c>
      <c r="AO29" s="157">
        <f t="shared" si="0"/>
        <v>93.659481411485643</v>
      </c>
      <c r="AP29" s="157">
        <f t="shared" si="1"/>
        <v>55.513339777459706</v>
      </c>
      <c r="AQ29" s="157">
        <f t="shared" si="2"/>
        <v>55.219501276789593</v>
      </c>
      <c r="AR29" s="157">
        <f t="shared" si="3"/>
        <v>65.076009387762383</v>
      </c>
      <c r="AS29" s="157">
        <f t="shared" si="4"/>
        <v>52.181569513034134</v>
      </c>
      <c r="AT29" s="157">
        <f t="shared" si="5"/>
        <v>53.093027916690438</v>
      </c>
      <c r="AU29" s="159">
        <v>1160.3399999999999</v>
      </c>
      <c r="AV29" s="100">
        <v>1447.1</v>
      </c>
      <c r="AW29" s="100">
        <v>2886.64</v>
      </c>
      <c r="AX29" s="100">
        <v>283.24900000000002</v>
      </c>
      <c r="AY29" s="45">
        <v>-122.1</v>
      </c>
      <c r="AZ29" s="50">
        <v>3047.7890000000002</v>
      </c>
      <c r="BA29" s="50">
        <v>197.52500000000001</v>
      </c>
      <c r="BB29" s="50">
        <v>74.542470000000009</v>
      </c>
      <c r="BC29" s="50">
        <f t="shared" si="6"/>
        <v>122.98253</v>
      </c>
      <c r="BD29" s="155">
        <f t="shared" si="8"/>
        <v>5.4450820766048347</v>
      </c>
      <c r="BE29" s="155">
        <f t="shared" si="9"/>
        <v>3.8746438746438905</v>
      </c>
      <c r="BF29" s="155">
        <f t="shared" si="10"/>
        <v>6.4202874534723842</v>
      </c>
      <c r="BG29" s="69"/>
      <c r="BH29" s="69"/>
      <c r="BI29" s="69"/>
      <c r="BJ29" s="160"/>
      <c r="BK29" s="160"/>
      <c r="BL29" s="160"/>
      <c r="BM29" s="160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71"/>
      <c r="CS29" s="69"/>
      <c r="CT29" s="69"/>
      <c r="CU29" s="133"/>
      <c r="CV29" s="133"/>
      <c r="CW29" s="133"/>
      <c r="CX29" s="133"/>
      <c r="CY29" s="133"/>
      <c r="CZ29" s="69"/>
      <c r="DA29" s="69"/>
      <c r="DB29" s="69"/>
      <c r="DC29" s="69"/>
      <c r="DD29" s="69"/>
      <c r="DE29" s="67">
        <v>905</v>
      </c>
      <c r="DF29" s="107">
        <v>715.1</v>
      </c>
      <c r="DG29" s="207">
        <v>91.8</v>
      </c>
      <c r="DH29" s="69"/>
      <c r="DI29" s="207">
        <v>570.4</v>
      </c>
      <c r="DJ29" s="107">
        <v>330</v>
      </c>
      <c r="DK29" s="107">
        <v>156.80000000000001</v>
      </c>
      <c r="DL29" s="107">
        <v>82.6</v>
      </c>
      <c r="DM29" s="67">
        <v>90.6</v>
      </c>
      <c r="DN29" s="107">
        <v>67</v>
      </c>
      <c r="DO29" s="107">
        <v>173.4</v>
      </c>
      <c r="DP29" s="107">
        <v>144.69999999999999</v>
      </c>
      <c r="DQ29" s="107">
        <v>0</v>
      </c>
      <c r="DR29" s="107">
        <v>189.9</v>
      </c>
      <c r="DS29" s="107">
        <v>953.3</v>
      </c>
      <c r="DT29" s="69"/>
      <c r="DU29" s="69"/>
      <c r="DV29" s="107">
        <v>-30.4</v>
      </c>
      <c r="DW29" s="69"/>
      <c r="DX29" s="69"/>
      <c r="DY29" s="219">
        <v>1154.3</v>
      </c>
      <c r="DZ29" s="219">
        <v>304</v>
      </c>
      <c r="EA29" s="219">
        <v>850.3</v>
      </c>
      <c r="EB29" s="216"/>
      <c r="EC29" s="69"/>
      <c r="ED29" s="69"/>
      <c r="EE29" s="69"/>
      <c r="EF29" s="69"/>
      <c r="EG29" s="69"/>
      <c r="EH29" s="69"/>
      <c r="EI29" s="69"/>
      <c r="EJ29" s="191">
        <f ca="1">SUMIF(quarterly!$D:CK,$B29,quarterly!CK:CK)/COUNTIF(quarterly!$D:$D,$B29)</f>
        <v>89.424999999999997</v>
      </c>
      <c r="EK29" s="191">
        <f t="shared" ca="1" si="11"/>
        <v>7.2563718140929545</v>
      </c>
      <c r="EL29" s="104">
        <v>69.742000000000004</v>
      </c>
      <c r="EM29" s="104">
        <v>1.524</v>
      </c>
      <c r="EN29" s="50">
        <v>4.03</v>
      </c>
      <c r="EO29" s="50">
        <v>11.073</v>
      </c>
      <c r="EP29" s="50">
        <v>7.1470000000000002</v>
      </c>
      <c r="EQ29" s="50">
        <v>11.661</v>
      </c>
      <c r="ER29" s="50">
        <v>4.476</v>
      </c>
      <c r="ES29" s="68">
        <v>3326.027</v>
      </c>
      <c r="ET29" s="68">
        <v>-3323.2260000000001</v>
      </c>
    </row>
    <row r="30" spans="1:150" s="45" customFormat="1">
      <c r="A30" s="154">
        <v>32843</v>
      </c>
      <c r="B30" s="44" t="s">
        <v>1060</v>
      </c>
      <c r="C30" s="100">
        <v>2423.4009999999998</v>
      </c>
      <c r="D30" s="100">
        <v>3045.7299999999991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100">
        <v>1962</v>
      </c>
      <c r="AB30" s="50">
        <v>744.87900000000002</v>
      </c>
      <c r="AC30" s="50">
        <v>790.7</v>
      </c>
      <c r="AD30" s="50">
        <v>-83.4</v>
      </c>
      <c r="AE30" s="50">
        <v>1238.04</v>
      </c>
      <c r="AF30" s="50">
        <v>1606.489</v>
      </c>
      <c r="AG30" s="259">
        <f>HLOOKUP($A30,computation!$1:$1048576,ROW(computation!$49:$49)-ROW(computation!$1:$1)+1,0)</f>
        <v>4945.581543789679</v>
      </c>
      <c r="AH30" s="259">
        <f>HLOOKUP($A30,computation!$1:$1048576,ROW(computation!$51:$51)-ROW(computation!$1:$1)+1,0)</f>
        <v>2024.6839784702054</v>
      </c>
      <c r="AI30" s="259">
        <f>HLOOKUP($A30,computation!$1:$1048576,ROW(computation!$53:$53)-ROW(computation!$1:$1)+1,0)</f>
        <v>1265.5379295924754</v>
      </c>
      <c r="AJ30" s="259">
        <f>HLOOKUP($A30,computation!$1:$1048576,ROW(computation!$55:$55)-ROW(computation!$1:$1)+1,0)</f>
        <v>1368.2671610323991</v>
      </c>
      <c r="AK30" s="259">
        <f>HLOOKUP($A30,computation!$1:$1048576,ROW(computation!$57:$57)-ROW(computation!$1:$1)+1,0)</f>
        <v>-139.54176837215661</v>
      </c>
      <c r="AL30" s="259">
        <f>HLOOKUP($A30,computation!$1:$1048576,ROW(computation!$59:$59)-ROW(computation!$1:$1)+1,0)</f>
        <v>2604.0689195552673</v>
      </c>
      <c r="AM30" s="259">
        <f>HLOOKUP($A30,computation!$1:$1048576,ROW(computation!$61:$61)-ROW(computation!$1:$1)+1,0)</f>
        <v>2788.2390453524581</v>
      </c>
      <c r="AN30" s="157">
        <f t="shared" si="7"/>
        <v>61.584870718077987</v>
      </c>
      <c r="AO30" s="157">
        <f t="shared" si="0"/>
        <v>96.904011730385321</v>
      </c>
      <c r="AP30" s="157">
        <f t="shared" si="1"/>
        <v>58.858686301078599</v>
      </c>
      <c r="AQ30" s="157">
        <f t="shared" si="2"/>
        <v>57.788421919253906</v>
      </c>
      <c r="AR30" s="157">
        <f t="shared" si="3"/>
        <v>59.76705109367181</v>
      </c>
      <c r="AS30" s="157">
        <f t="shared" si="4"/>
        <v>47.542520503314371</v>
      </c>
      <c r="AT30" s="157">
        <f t="shared" si="5"/>
        <v>57.61661657660796</v>
      </c>
      <c r="AU30" s="100">
        <v>1268.5</v>
      </c>
      <c r="AV30" s="100">
        <v>1115.5999999999999</v>
      </c>
      <c r="AW30" s="100">
        <v>2699.64</v>
      </c>
      <c r="AX30" s="100">
        <v>346.03999999999996</v>
      </c>
      <c r="AY30" s="50">
        <v>-115</v>
      </c>
      <c r="AZ30" s="50">
        <v>2930.68</v>
      </c>
      <c r="BA30" s="50">
        <v>206.375</v>
      </c>
      <c r="BB30" s="50">
        <v>77.435437499999992</v>
      </c>
      <c r="BC30" s="50">
        <f t="shared" si="6"/>
        <v>128.93956250000002</v>
      </c>
      <c r="BD30" s="155">
        <f t="shared" si="8"/>
        <v>4.4804455132261722</v>
      </c>
      <c r="BE30" s="155">
        <f t="shared" si="9"/>
        <v>3.8809654415797867</v>
      </c>
      <c r="BF30" s="155">
        <f t="shared" si="10"/>
        <v>4.8438038313246778</v>
      </c>
      <c r="BG30" s="69"/>
      <c r="BH30" s="69"/>
      <c r="BI30" s="69"/>
      <c r="BJ30" s="160"/>
      <c r="BK30" s="160"/>
      <c r="BL30" s="160"/>
      <c r="BM30" s="160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71"/>
      <c r="CS30" s="69"/>
      <c r="CT30" s="69"/>
      <c r="CU30" s="133"/>
      <c r="CV30" s="133"/>
      <c r="CW30" s="133"/>
      <c r="CX30" s="133"/>
      <c r="CY30" s="133"/>
      <c r="CZ30" s="69"/>
      <c r="DA30" s="69"/>
      <c r="DB30" s="69"/>
      <c r="DC30" s="69"/>
      <c r="DD30" s="69"/>
      <c r="DE30" s="67">
        <v>1013.4</v>
      </c>
      <c r="DF30" s="107">
        <v>823.7</v>
      </c>
      <c r="DG30" s="207">
        <v>123.2</v>
      </c>
      <c r="DH30" s="69"/>
      <c r="DI30" s="207">
        <v>688.7</v>
      </c>
      <c r="DJ30" s="107">
        <v>390.2</v>
      </c>
      <c r="DK30" s="107">
        <v>172.7</v>
      </c>
      <c r="DL30" s="107">
        <v>85.3</v>
      </c>
      <c r="DM30" s="67">
        <v>132.19999999999999</v>
      </c>
      <c r="DN30" s="107">
        <v>82.5</v>
      </c>
      <c r="DO30" s="107">
        <v>216</v>
      </c>
      <c r="DP30" s="107">
        <v>135</v>
      </c>
      <c r="DQ30" s="107">
        <v>0</v>
      </c>
      <c r="DR30" s="107">
        <v>189.7</v>
      </c>
      <c r="DS30" s="107">
        <v>1049.0999999999999</v>
      </c>
      <c r="DT30" s="69"/>
      <c r="DU30" s="69"/>
      <c r="DV30" s="107">
        <v>-35.200000000000003</v>
      </c>
      <c r="DW30" s="69"/>
      <c r="DX30" s="69"/>
      <c r="DY30" s="219">
        <v>1211</v>
      </c>
      <c r="DZ30" s="219">
        <v>367.9</v>
      </c>
      <c r="EA30" s="219">
        <v>843.1</v>
      </c>
      <c r="EB30" s="216"/>
      <c r="EC30" s="69"/>
      <c r="ED30" s="69"/>
      <c r="EE30" s="69"/>
      <c r="EF30" s="69"/>
      <c r="EG30" s="69"/>
      <c r="EH30" s="69"/>
      <c r="EI30" s="69"/>
      <c r="EJ30" s="191">
        <f ca="1">SUMIF(quarterly!$D:CK,$B30,quarterly!CK:CK)/COUNTIF(quarterly!$D:$D,$B30)</f>
        <v>96.174999999999997</v>
      </c>
      <c r="EK30" s="191">
        <f t="shared" ca="1" si="11"/>
        <v>7.5482247693597904</v>
      </c>
      <c r="EL30" s="104">
        <v>71.341999999999999</v>
      </c>
      <c r="EM30" s="104">
        <v>2.294</v>
      </c>
      <c r="EN30" s="50">
        <v>4.2409999999999997</v>
      </c>
      <c r="EO30" s="50">
        <v>10.228</v>
      </c>
      <c r="EP30" s="50">
        <v>5.37</v>
      </c>
      <c r="EQ30" s="50">
        <v>6.7519999999999998</v>
      </c>
      <c r="ER30" s="50">
        <v>3.843</v>
      </c>
      <c r="ES30" s="68">
        <v>3596.7420000000002</v>
      </c>
      <c r="ET30" s="68">
        <v>-3607.0720000000001</v>
      </c>
    </row>
    <row r="31" spans="1:150" s="45" customFormat="1">
      <c r="A31" s="154">
        <v>33208</v>
      </c>
      <c r="B31" s="44" t="s">
        <v>1061</v>
      </c>
      <c r="C31" s="100">
        <v>2350.81</v>
      </c>
      <c r="D31" s="100">
        <v>3076.1389999999997</v>
      </c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100">
        <v>1816.3</v>
      </c>
      <c r="AB31" s="50">
        <v>763.94</v>
      </c>
      <c r="AC31" s="50">
        <v>772.8</v>
      </c>
      <c r="AD31" s="50">
        <v>-21</v>
      </c>
      <c r="AE31" s="50">
        <v>1249.749</v>
      </c>
      <c r="AF31" s="50">
        <v>1505.65</v>
      </c>
      <c r="AG31" s="259">
        <f>HLOOKUP($A31,computation!$1:$1048576,ROW(computation!$49:$49)-ROW(computation!$1:$1)+1,0)</f>
        <v>4797.4406831375472</v>
      </c>
      <c r="AH31" s="259">
        <f>HLOOKUP($A31,computation!$1:$1048576,ROW(computation!$51:$51)-ROW(computation!$1:$1)+1,0)</f>
        <v>1752.93717161821</v>
      </c>
      <c r="AI31" s="259">
        <f>HLOOKUP($A31,computation!$1:$1048576,ROW(computation!$53:$53)-ROW(computation!$1:$1)+1,0)</f>
        <v>1230.0059621982657</v>
      </c>
      <c r="AJ31" s="259">
        <f>HLOOKUP($A31,computation!$1:$1048576,ROW(computation!$55:$55)-ROW(computation!$1:$1)+1,0)</f>
        <v>1243.5823434427962</v>
      </c>
      <c r="AK31" s="259">
        <f>HLOOKUP($A31,computation!$1:$1048576,ROW(computation!$57:$57)-ROW(computation!$1:$1)+1,0)</f>
        <v>-32.456401249524589</v>
      </c>
      <c r="AL31" s="259">
        <f>HLOOKUP($A31,computation!$1:$1048576,ROW(computation!$59:$59)-ROW(computation!$1:$1)+1,0)</f>
        <v>2485.0448954172398</v>
      </c>
      <c r="AM31" s="259">
        <f>HLOOKUP($A31,computation!$1:$1048576,ROW(computation!$61:$61)-ROW(computation!$1:$1)+1,0)</f>
        <v>2321.7696533586936</v>
      </c>
      <c r="AN31" s="157">
        <f t="shared" si="7"/>
        <v>64.120417597079935</v>
      </c>
      <c r="AO31" s="157">
        <f t="shared" si="0"/>
        <v>103.61466625317193</v>
      </c>
      <c r="AP31" s="157">
        <f t="shared" si="1"/>
        <v>62.108642029237572</v>
      </c>
      <c r="AQ31" s="157">
        <f t="shared" si="2"/>
        <v>62.143050202895402</v>
      </c>
      <c r="AR31" s="157">
        <f t="shared" si="3"/>
        <v>64.702182594281311</v>
      </c>
      <c r="AS31" s="157">
        <f t="shared" si="4"/>
        <v>50.290801679466909</v>
      </c>
      <c r="AT31" s="157">
        <f t="shared" si="5"/>
        <v>64.849241087371126</v>
      </c>
      <c r="AU31" s="100">
        <v>1262.4000000000001</v>
      </c>
      <c r="AV31" s="100">
        <v>1144.5999999999999</v>
      </c>
      <c r="AW31" s="100">
        <v>2746.4</v>
      </c>
      <c r="AX31" s="100">
        <v>329.6</v>
      </c>
      <c r="AY31" s="45">
        <v>-117.9</v>
      </c>
      <c r="AZ31" s="50">
        <v>2958.1</v>
      </c>
      <c r="BA31" s="50">
        <v>220.72499999999999</v>
      </c>
      <c r="BB31" s="50">
        <v>84.846749999999986</v>
      </c>
      <c r="BC31" s="50">
        <f t="shared" si="6"/>
        <v>135.87825000000001</v>
      </c>
      <c r="BD31" s="155">
        <f t="shared" si="8"/>
        <v>6.9533615990308828</v>
      </c>
      <c r="BE31" s="155">
        <f t="shared" si="9"/>
        <v>9.5709570957095647</v>
      </c>
      <c r="BF31" s="155">
        <f t="shared" si="10"/>
        <v>5.3813487229724233</v>
      </c>
      <c r="BG31" s="69"/>
      <c r="BH31" s="68">
        <v>69.182292316789486</v>
      </c>
      <c r="BI31" s="68">
        <v>98.6602919198168</v>
      </c>
      <c r="BJ31" s="45">
        <v>-110</v>
      </c>
      <c r="BK31" s="45">
        <v>64</v>
      </c>
      <c r="BL31" s="45">
        <v>1121</v>
      </c>
      <c r="BM31" s="45">
        <v>-1057</v>
      </c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206">
        <v>43</v>
      </c>
      <c r="CE31" s="110"/>
      <c r="CF31" s="110"/>
      <c r="CG31" s="208">
        <f ca="1">SUMIF(quarterly!$D:AL,$B31,quarterly!AL:AL)</f>
        <v>1122.4000000000001</v>
      </c>
      <c r="CH31" s="208">
        <f ca="1">SUMIF(quarterly!$D:AM,$B31,quarterly!AM:AM)</f>
        <v>364.90000000000003</v>
      </c>
      <c r="CI31" s="208">
        <f ca="1">SUMIF(quarterly!$D:AN,$B31,quarterly!AN:AN)</f>
        <v>757.5</v>
      </c>
      <c r="CJ31" s="208">
        <f ca="1">SUMIF(quarterly!$D:AO,$B31,quarterly!AO:AO)</f>
        <v>204.6</v>
      </c>
      <c r="CK31" s="69"/>
      <c r="CL31" s="69"/>
      <c r="CM31" s="69"/>
      <c r="CN31" s="69"/>
      <c r="CO31" s="69"/>
      <c r="CP31" s="69"/>
      <c r="CQ31" s="69"/>
      <c r="CR31" s="108">
        <f>VLOOKUP($A31,quarterly!$B$2:$CL$143,COLUMN(quarterly!$AV:$AV))</f>
        <v>1407.2</v>
      </c>
      <c r="CS31" s="165">
        <f ca="1">SUMIF(quarterly!$D:AX,$B31,quarterly!AX:AX)</f>
        <v>207</v>
      </c>
      <c r="CT31" s="165">
        <f ca="1">SUMIF(quarterly!$D:AY,$B31,quarterly!AY:AY)</f>
        <v>-134.89999999999998</v>
      </c>
      <c r="CU31" s="133"/>
      <c r="CV31" s="133"/>
      <c r="CW31" s="133"/>
      <c r="CX31" s="133"/>
      <c r="CY31" s="133"/>
      <c r="CZ31" s="69"/>
      <c r="DA31" s="50">
        <v>7.6</v>
      </c>
      <c r="DB31" s="50">
        <v>15.2</v>
      </c>
      <c r="DC31" s="70">
        <v>0.95138426410427179</v>
      </c>
      <c r="DD31" s="70">
        <v>0.73443008225616924</v>
      </c>
      <c r="DE31" s="67">
        <v>988.7</v>
      </c>
      <c r="DF31" s="215">
        <v>766.6</v>
      </c>
      <c r="DG31" s="207">
        <v>5.6</v>
      </c>
      <c r="DH31" s="69"/>
      <c r="DI31" s="207">
        <v>599.6</v>
      </c>
      <c r="DJ31" s="107">
        <v>315.89999999999998</v>
      </c>
      <c r="DK31" s="107">
        <v>186.2</v>
      </c>
      <c r="DL31" s="107">
        <v>94.5</v>
      </c>
      <c r="DM31" s="67">
        <v>35.200000000000003</v>
      </c>
      <c r="DN31" s="107">
        <v>90</v>
      </c>
      <c r="DO31" s="107">
        <v>193.7</v>
      </c>
      <c r="DP31" s="107">
        <v>167</v>
      </c>
      <c r="DQ31" s="107">
        <v>0</v>
      </c>
      <c r="DR31" s="107">
        <v>222.1</v>
      </c>
      <c r="DS31" s="107">
        <v>1089.0999999999999</v>
      </c>
      <c r="DT31" s="69"/>
      <c r="DU31" s="69"/>
      <c r="DV31" s="107">
        <v>-100.3</v>
      </c>
      <c r="DW31" s="69"/>
      <c r="DX31" s="69"/>
      <c r="DY31" s="132">
        <f>VLOOKUP($A31,quarterly!$B$2:$CQ$153,COLUMN($BY:$BY))</f>
        <v>1407.2</v>
      </c>
      <c r="DZ31" s="132">
        <f>VLOOKUP($A31,quarterly!$B$2:$CQ$153,COLUMN($BZ:$BZ))</f>
        <v>407.5</v>
      </c>
      <c r="EA31" s="132">
        <f>VLOOKUP($A31,quarterly!$B$2:$CQ$153,COLUMN($CA:$CA))</f>
        <v>999.7</v>
      </c>
      <c r="EB31" s="69"/>
      <c r="EC31" s="69"/>
      <c r="ED31" s="69"/>
      <c r="EE31" s="69"/>
      <c r="EF31" s="69"/>
      <c r="EG31" s="69"/>
      <c r="EH31" s="69"/>
      <c r="EI31" s="69"/>
      <c r="EJ31" s="191">
        <f ca="1">SUMIF(quarterly!$D:CK,$B31,quarterly!CK:CK)/COUNTIF(quarterly!$D:$D,$B31)</f>
        <v>103.175</v>
      </c>
      <c r="EK31" s="191">
        <f t="shared" ca="1" si="11"/>
        <v>7.2783987522744953</v>
      </c>
      <c r="EL31" s="104">
        <v>73.802999999999997</v>
      </c>
      <c r="EM31" s="104">
        <v>3.45</v>
      </c>
      <c r="EN31" s="50">
        <v>1.319</v>
      </c>
      <c r="EO31" s="50">
        <v>10.106999999999999</v>
      </c>
      <c r="EP31" s="50">
        <v>5.5720000000000001</v>
      </c>
      <c r="EQ31" s="50">
        <v>9.2970000000000006</v>
      </c>
      <c r="ER31" s="50">
        <v>3.1930000000000001</v>
      </c>
      <c r="ES31" s="68">
        <v>4172.7460000000001</v>
      </c>
      <c r="ET31" s="68">
        <v>-4167.75</v>
      </c>
    </row>
    <row r="32" spans="1:150" s="45" customFormat="1">
      <c r="A32" s="154">
        <v>33573</v>
      </c>
      <c r="B32" s="44" t="s">
        <v>1062</v>
      </c>
      <c r="C32" s="100">
        <v>2575.3999999999996</v>
      </c>
      <c r="D32" s="100">
        <v>3605.5349999999999</v>
      </c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100">
        <v>2121.3000000000002</v>
      </c>
      <c r="AB32" s="50">
        <v>852.7</v>
      </c>
      <c r="AC32" s="50">
        <v>1010.09</v>
      </c>
      <c r="AD32" s="50">
        <v>-22</v>
      </c>
      <c r="AE32" s="50">
        <v>1523.9449999999999</v>
      </c>
      <c r="AF32" s="50">
        <v>1880.5</v>
      </c>
      <c r="AG32" s="259">
        <f>HLOOKUP($A32,computation!$1:$1048576,ROW(computation!$49:$49)-ROW(computation!$1:$1)+1,0)</f>
        <v>5255.7751308495535</v>
      </c>
      <c r="AH32" s="259">
        <f>HLOOKUP($A32,computation!$1:$1048576,ROW(computation!$51:$51)-ROW(computation!$1:$1)+1,0)</f>
        <v>1915.3041860380488</v>
      </c>
      <c r="AI32" s="259">
        <f>HLOOKUP($A32,computation!$1:$1048576,ROW(computation!$53:$53)-ROW(computation!$1:$1)+1,0)</f>
        <v>1283.3039132895806</v>
      </c>
      <c r="AJ32" s="259">
        <f>HLOOKUP($A32,computation!$1:$1048576,ROW(computation!$55:$55)-ROW(computation!$1:$1)+1,0)</f>
        <v>1522.8110181944423</v>
      </c>
      <c r="AK32" s="259">
        <f>HLOOKUP($A32,computation!$1:$1048576,ROW(computation!$57:$57)-ROW(computation!$1:$1)+1,0)</f>
        <v>-34.532101329436045</v>
      </c>
      <c r="AL32" s="259">
        <f>HLOOKUP($A32,computation!$1:$1048576,ROW(computation!$59:$59)-ROW(computation!$1:$1)+1,0)</f>
        <v>2878.5337671176476</v>
      </c>
      <c r="AM32" s="259">
        <f>HLOOKUP($A32,computation!$1:$1048576,ROW(computation!$61:$61)-ROW(computation!$1:$1)+1,0)</f>
        <v>2787.98478317433</v>
      </c>
      <c r="AN32" s="157">
        <f t="shared" si="7"/>
        <v>68.601393899765156</v>
      </c>
      <c r="AO32" s="157">
        <f t="shared" si="0"/>
        <v>110.75525315840662</v>
      </c>
      <c r="AP32" s="157">
        <f t="shared" si="1"/>
        <v>66.445679092041104</v>
      </c>
      <c r="AQ32" s="157">
        <f t="shared" si="2"/>
        <v>66.330620670031507</v>
      </c>
      <c r="AR32" s="157">
        <f t="shared" si="3"/>
        <v>63.708836569544744</v>
      </c>
      <c r="AS32" s="157">
        <f t="shared" si="4"/>
        <v>52.941710026419685</v>
      </c>
      <c r="AT32" s="157">
        <f t="shared" si="5"/>
        <v>67.450152933005242</v>
      </c>
      <c r="AU32" s="100">
        <v>1348.7</v>
      </c>
      <c r="AV32" s="100">
        <v>1455.8</v>
      </c>
      <c r="AW32" s="100">
        <v>3221.3999999999996</v>
      </c>
      <c r="AX32" s="100">
        <v>384.1</v>
      </c>
      <c r="AY32" s="45">
        <v>-205.3</v>
      </c>
      <c r="AZ32" s="50">
        <v>3400.1999999999994</v>
      </c>
      <c r="BA32" s="50">
        <v>236.1</v>
      </c>
      <c r="BB32" s="50">
        <v>91.419817499999994</v>
      </c>
      <c r="BC32" s="50">
        <f t="shared" si="6"/>
        <v>144.6801825</v>
      </c>
      <c r="BD32" s="155">
        <f t="shared" si="8"/>
        <v>6.9656812776078825</v>
      </c>
      <c r="BE32" s="155">
        <f t="shared" si="9"/>
        <v>7.7469879518072382</v>
      </c>
      <c r="BF32" s="155">
        <f t="shared" si="10"/>
        <v>6.4778082584961094</v>
      </c>
      <c r="BG32" s="88"/>
      <c r="BH32" s="68">
        <v>68.612802323286843</v>
      </c>
      <c r="BI32" s="68">
        <v>95.146033417986573</v>
      </c>
      <c r="BJ32" s="45">
        <v>-144</v>
      </c>
      <c r="BK32" s="45">
        <v>75</v>
      </c>
      <c r="BL32" s="45">
        <v>1411</v>
      </c>
      <c r="BM32" s="45">
        <v>-1336</v>
      </c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206">
        <v>-81</v>
      </c>
      <c r="CE32" s="110"/>
      <c r="CF32" s="110"/>
      <c r="CG32" s="208">
        <f ca="1">SUMIF(quarterly!$D:AL,$B32,quarterly!AL:AL)</f>
        <v>1390.5</v>
      </c>
      <c r="CH32" s="208">
        <f ca="1">SUMIF(quarterly!$D:AM,$B32,quarterly!AM:AM)</f>
        <v>385.20000000000005</v>
      </c>
      <c r="CI32" s="208">
        <f ca="1">SUMIF(quarterly!$D:AN,$B32,quarterly!AN:AN)</f>
        <v>1005.3</v>
      </c>
      <c r="CJ32" s="208">
        <f ca="1">SUMIF(quarterly!$D:AO,$B32,quarterly!AO:AO)</f>
        <v>204.6</v>
      </c>
      <c r="CK32" s="69"/>
      <c r="CL32" s="69"/>
      <c r="CM32" s="69"/>
      <c r="CN32" s="69"/>
      <c r="CO32" s="69"/>
      <c r="CP32" s="69"/>
      <c r="CQ32" s="69"/>
      <c r="CR32" s="108">
        <f>VLOOKUP($A32,quarterly!$B$2:$CL$143,COLUMN(quarterly!$AV:$AV))</f>
        <v>1566.7</v>
      </c>
      <c r="CS32" s="165">
        <f ca="1">SUMIF(quarterly!$D:AX,$B32,quarterly!AX:AX)</f>
        <v>157.39999999999998</v>
      </c>
      <c r="CT32" s="165">
        <f ca="1">SUMIF(quarterly!$D:AY,$B32,quarterly!AY:AY)</f>
        <v>-194</v>
      </c>
      <c r="CU32" s="133"/>
      <c r="CV32" s="133"/>
      <c r="CW32" s="133"/>
      <c r="CX32" s="133"/>
      <c r="CY32" s="133"/>
      <c r="CZ32" s="69"/>
      <c r="DA32" s="50">
        <v>7</v>
      </c>
      <c r="DB32" s="50">
        <v>14.5</v>
      </c>
      <c r="DC32" s="70">
        <v>0.95256239283673072</v>
      </c>
      <c r="DD32" s="70">
        <v>0.72369373281227389</v>
      </c>
      <c r="DE32" s="67">
        <v>1123.0999999999999</v>
      </c>
      <c r="DF32" s="215">
        <v>811.4</v>
      </c>
      <c r="DG32" s="207">
        <v>13.3</v>
      </c>
      <c r="DH32" s="69"/>
      <c r="DI32" s="207">
        <v>624.20000000000005</v>
      </c>
      <c r="DJ32" s="107">
        <v>337</v>
      </c>
      <c r="DK32" s="107">
        <v>206.2</v>
      </c>
      <c r="DL32" s="107">
        <v>89.9</v>
      </c>
      <c r="DM32" s="67">
        <v>40.9</v>
      </c>
      <c r="DN32" s="107">
        <v>79.3</v>
      </c>
      <c r="DO32" s="107">
        <v>207.9</v>
      </c>
      <c r="DP32" s="107">
        <v>187.2</v>
      </c>
      <c r="DQ32" s="107">
        <v>0</v>
      </c>
      <c r="DR32" s="107">
        <v>311.7</v>
      </c>
      <c r="DS32" s="107">
        <v>1187.8</v>
      </c>
      <c r="DT32" s="69"/>
      <c r="DU32" s="69"/>
      <c r="DV32" s="107">
        <v>-64.8</v>
      </c>
      <c r="DW32" s="69"/>
      <c r="DX32" s="69"/>
      <c r="DY32" s="132">
        <f>VLOOKUP($A32,quarterly!$B$2:$CQ$153,COLUMN($BY:$BY))</f>
        <v>1566.7</v>
      </c>
      <c r="DZ32" s="132">
        <f>VLOOKUP($A32,quarterly!$B$2:$CQ$153,COLUMN($BZ:$BZ))</f>
        <v>555.9</v>
      </c>
      <c r="EA32" s="132">
        <f>VLOOKUP($A32,quarterly!$B$2:$CQ$153,COLUMN($CA:$CA))</f>
        <v>1010.8</v>
      </c>
      <c r="EB32" s="69"/>
      <c r="EC32" s="69"/>
      <c r="ED32" s="69"/>
      <c r="EE32" s="69"/>
      <c r="EF32" s="69"/>
      <c r="EG32" s="69"/>
      <c r="EH32" s="69"/>
      <c r="EI32" s="69"/>
      <c r="EJ32" s="191">
        <f ca="1">SUMIF(quarterly!$D:CK,$B32,quarterly!CK:CK)/COUNTIF(quarterly!$D:$D,$B32)</f>
        <v>106.5</v>
      </c>
      <c r="EK32" s="191">
        <f t="shared" ca="1" si="11"/>
        <v>3.222679912769566</v>
      </c>
      <c r="EL32" s="104">
        <v>76.325999999999993</v>
      </c>
      <c r="EM32" s="104">
        <v>3.419</v>
      </c>
      <c r="EN32" s="50">
        <v>-0.88500000000000001</v>
      </c>
      <c r="EO32" s="50">
        <v>6.4850000000000003</v>
      </c>
      <c r="EP32" s="50">
        <v>3.3239999999999998</v>
      </c>
      <c r="EQ32" s="50">
        <v>9.7129999999999992</v>
      </c>
      <c r="ER32" s="50">
        <v>2.2080000000000002</v>
      </c>
      <c r="ES32" s="68">
        <v>4325.25</v>
      </c>
      <c r="ET32" s="68">
        <v>-4342.9229999999998</v>
      </c>
    </row>
    <row r="33" spans="1:150" s="45" customFormat="1">
      <c r="A33" s="154">
        <v>33939</v>
      </c>
      <c r="B33" s="44" t="s">
        <v>1063</v>
      </c>
      <c r="C33" s="100">
        <v>2931.4999999999995</v>
      </c>
      <c r="D33" s="100">
        <v>4222.9999999999991</v>
      </c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100">
        <v>2143.6999999999998</v>
      </c>
      <c r="AB33" s="50">
        <v>1004.5</v>
      </c>
      <c r="AC33" s="50">
        <v>914.1</v>
      </c>
      <c r="AD33" s="100">
        <v>70</v>
      </c>
      <c r="AE33" s="50">
        <v>2020.7</v>
      </c>
      <c r="AF33" s="50">
        <v>1930</v>
      </c>
      <c r="AG33" s="259">
        <f>HLOOKUP($A33,computation!$1:$1048576,ROW(computation!$49:$49)-ROW(computation!$1:$1)+1,0)</f>
        <v>5982.490019447645</v>
      </c>
      <c r="AH33" s="259">
        <f>HLOOKUP($A33,computation!$1:$1048576,ROW(computation!$51:$51)-ROW(computation!$1:$1)+1,0)</f>
        <v>1831.3964000626959</v>
      </c>
      <c r="AI33" s="259">
        <f>HLOOKUP($A33,computation!$1:$1048576,ROW(computation!$53:$53)-ROW(computation!$1:$1)+1,0)</f>
        <v>1422.2016040124008</v>
      </c>
      <c r="AJ33" s="259">
        <f>HLOOKUP($A33,computation!$1:$1048576,ROW(computation!$55:$55)-ROW(computation!$1:$1)+1,0)</f>
        <v>1404.5412286379808</v>
      </c>
      <c r="AK33" s="259">
        <f>HLOOKUP($A33,computation!$1:$1048576,ROW(computation!$57:$57)-ROW(computation!$1:$1)+1,0)</f>
        <v>103.78500399557281</v>
      </c>
      <c r="AL33" s="259">
        <f>HLOOKUP($A33,computation!$1:$1048576,ROW(computation!$59:$59)-ROW(computation!$1:$1)+1,0)</f>
        <v>3686.3976159915028</v>
      </c>
      <c r="AM33" s="259">
        <f>HLOOKUP($A33,computation!$1:$1048576,ROW(computation!$61:$61)-ROW(computation!$1:$1)+1,0)</f>
        <v>2703.5697400358094</v>
      </c>
      <c r="AN33" s="157">
        <f t="shared" si="7"/>
        <v>70.58933631768771</v>
      </c>
      <c r="AO33" s="157">
        <f t="shared" si="0"/>
        <v>117.05275820825096</v>
      </c>
      <c r="AP33" s="157">
        <f t="shared" si="1"/>
        <v>70.629930184725154</v>
      </c>
      <c r="AQ33" s="157">
        <f t="shared" si="2"/>
        <v>65.081749211906441</v>
      </c>
      <c r="AR33" s="157">
        <f t="shared" si="3"/>
        <v>67.447123674038707</v>
      </c>
      <c r="AS33" s="157">
        <f t="shared" si="4"/>
        <v>54.815031108805321</v>
      </c>
      <c r="AT33" s="157">
        <f t="shared" si="5"/>
        <v>71.387098746505302</v>
      </c>
      <c r="AU33" s="100">
        <v>1462.4</v>
      </c>
      <c r="AV33" s="100">
        <v>1908.4</v>
      </c>
      <c r="AW33" s="100">
        <v>3809.8</v>
      </c>
      <c r="AX33" s="100">
        <v>413.2</v>
      </c>
      <c r="AY33" s="45">
        <v>-333.6</v>
      </c>
      <c r="AZ33" s="50">
        <v>3889.4</v>
      </c>
      <c r="BA33" s="50">
        <v>246.27500000000001</v>
      </c>
      <c r="BB33" s="50">
        <v>94.394565</v>
      </c>
      <c r="BC33" s="50">
        <f t="shared" si="6"/>
        <v>151.88043500000001</v>
      </c>
      <c r="BD33" s="155">
        <f t="shared" si="8"/>
        <v>4.3096145700974198</v>
      </c>
      <c r="BE33" s="155">
        <f t="shared" si="9"/>
        <v>3.2539416303253965</v>
      </c>
      <c r="BF33" s="155">
        <f t="shared" si="10"/>
        <v>4.9766681072578756</v>
      </c>
      <c r="BG33" s="88"/>
      <c r="BH33" s="68">
        <v>73.742784099875578</v>
      </c>
      <c r="BI33" s="68">
        <v>98.174999999999997</v>
      </c>
      <c r="BJ33" s="45">
        <v>94</v>
      </c>
      <c r="BK33" s="45">
        <v>607</v>
      </c>
      <c r="BL33" s="45">
        <v>1882</v>
      </c>
      <c r="BM33" s="45">
        <v>-1275</v>
      </c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206">
        <v>-68</v>
      </c>
      <c r="CE33" s="110"/>
      <c r="CF33" s="110"/>
      <c r="CG33" s="208">
        <f ca="1">SUMIF(quarterly!$D:AL,$B33,quarterly!AL:AL)</f>
        <v>1862.6000000000001</v>
      </c>
      <c r="CH33" s="208">
        <f ca="1">SUMIF(quarterly!$D:AM,$B33,quarterly!AM:AM)</f>
        <v>491.10000000000008</v>
      </c>
      <c r="CI33" s="208">
        <f ca="1">SUMIF(quarterly!$D:AN,$B33,quarterly!AN:AN)</f>
        <v>1371.5</v>
      </c>
      <c r="CJ33" s="208">
        <f ca="1">SUMIF(quarterly!$D:AO,$B33,quarterly!AO:AO)</f>
        <v>223.60000000000002</v>
      </c>
      <c r="CK33" s="69"/>
      <c r="CL33" s="69"/>
      <c r="CM33" s="69"/>
      <c r="CN33" s="69"/>
      <c r="CO33" s="69"/>
      <c r="CP33" s="69"/>
      <c r="CQ33" s="69"/>
      <c r="CR33" s="108">
        <f>VLOOKUP($A33,quarterly!$B$2:$CL$143,COLUMN(quarterly!$AV:$AV))</f>
        <v>1945.2</v>
      </c>
      <c r="CS33" s="165">
        <f ca="1">SUMIF(quarterly!$D:AX,$B33,quarterly!AX:AX)</f>
        <v>121.8</v>
      </c>
      <c r="CT33" s="165">
        <f ca="1">SUMIF(quarterly!$D:AY,$B33,quarterly!AY:AY)</f>
        <v>-64.5</v>
      </c>
      <c r="CU33" s="133"/>
      <c r="CV33" s="133"/>
      <c r="CW33" s="133"/>
      <c r="CX33" s="133"/>
      <c r="CY33" s="133"/>
      <c r="CZ33" s="69"/>
      <c r="DA33" s="50"/>
      <c r="DB33" s="50"/>
      <c r="DC33" s="70">
        <v>0.98745926730522371</v>
      </c>
      <c r="DD33" s="70">
        <v>0.67990209409844982</v>
      </c>
      <c r="DE33" s="67">
        <v>1125.5</v>
      </c>
      <c r="DF33" s="215">
        <v>929.2</v>
      </c>
      <c r="DG33" s="207">
        <v>82.7</v>
      </c>
      <c r="DH33" s="69"/>
      <c r="DI33" s="207">
        <v>762.5</v>
      </c>
      <c r="DJ33" s="107">
        <v>445.2</v>
      </c>
      <c r="DK33" s="107">
        <v>235.5</v>
      </c>
      <c r="DL33" s="107">
        <v>92</v>
      </c>
      <c r="DM33" s="67">
        <v>117.7</v>
      </c>
      <c r="DN33" s="107">
        <v>93.3</v>
      </c>
      <c r="DO33" s="107">
        <v>224</v>
      </c>
      <c r="DP33" s="107">
        <v>166.7</v>
      </c>
      <c r="DQ33" s="107">
        <v>0</v>
      </c>
      <c r="DR33" s="107">
        <v>196.3</v>
      </c>
      <c r="DS33" s="107">
        <v>1358.3</v>
      </c>
      <c r="DT33" s="69"/>
      <c r="DU33" s="69"/>
      <c r="DV33" s="107">
        <v>-232.8</v>
      </c>
      <c r="DW33" s="69"/>
      <c r="DX33" s="69"/>
      <c r="DY33" s="132">
        <f>VLOOKUP($A33,quarterly!$B$2:$CQ$153,COLUMN($BY:$BY))</f>
        <v>1945.2</v>
      </c>
      <c r="DZ33" s="132">
        <f>VLOOKUP($A33,quarterly!$B$2:$CQ$153,COLUMN($BZ:$BZ))</f>
        <v>824.4</v>
      </c>
      <c r="EA33" s="132">
        <f>VLOOKUP($A33,quarterly!$B$2:$CQ$153,COLUMN($CA:$CA))</f>
        <v>1120.8</v>
      </c>
      <c r="EB33" s="69"/>
      <c r="EC33" s="69"/>
      <c r="ED33" s="69"/>
      <c r="EE33" s="69"/>
      <c r="EF33" s="69"/>
      <c r="EG33" s="69"/>
      <c r="EH33" s="69"/>
      <c r="EI33" s="69"/>
      <c r="EJ33" s="191">
        <f ca="1">SUMIF(quarterly!$D:CK,$B33,quarterly!CK:CK)/COUNTIF(quarterly!$D:$D,$B33)</f>
        <v>107.54999999999998</v>
      </c>
      <c r="EK33" s="191">
        <f t="shared" ca="1" si="11"/>
        <v>0.98591549295772296</v>
      </c>
      <c r="EL33" s="104">
        <v>78.055000000000007</v>
      </c>
      <c r="EM33" s="104">
        <v>2.2650000000000001</v>
      </c>
      <c r="EN33" s="50">
        <v>2.7349999999999999</v>
      </c>
      <c r="EO33" s="50">
        <v>7.0309999999999997</v>
      </c>
      <c r="EP33" s="50">
        <v>0.81899999999999995</v>
      </c>
      <c r="EQ33" s="50">
        <v>5.7649999999999997</v>
      </c>
      <c r="ER33" s="50">
        <v>2.214</v>
      </c>
      <c r="ES33" s="68">
        <v>4762.68</v>
      </c>
      <c r="ET33" s="68">
        <v>-4753.0460000000003</v>
      </c>
    </row>
    <row r="34" spans="1:150" s="45" customFormat="1">
      <c r="A34" s="154">
        <v>34304</v>
      </c>
      <c r="B34" s="44" t="s">
        <v>1064</v>
      </c>
      <c r="C34" s="100">
        <v>3465.1</v>
      </c>
      <c r="D34" s="100">
        <v>4867.1000000000004</v>
      </c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100">
        <v>2045.6</v>
      </c>
      <c r="AB34" s="50">
        <v>1199.3</v>
      </c>
      <c r="AC34" s="50">
        <v>900.8</v>
      </c>
      <c r="AD34" s="100">
        <v>-42.5</v>
      </c>
      <c r="AE34" s="50">
        <v>2562.1999999999998</v>
      </c>
      <c r="AF34" s="50">
        <v>1798.2</v>
      </c>
      <c r="AG34" s="259">
        <f>HLOOKUP($A34,computation!$1:$1048576,ROW(computation!$49:$49)-ROW(computation!$1:$1)+1,0)</f>
        <v>7071.4399339546435</v>
      </c>
      <c r="AH34" s="259">
        <f>HLOOKUP($A34,computation!$1:$1048576,ROW(computation!$51:$51)-ROW(computation!$1:$1)+1,0)</f>
        <v>1907.5399915565633</v>
      </c>
      <c r="AI34" s="259">
        <f>HLOOKUP($A34,computation!$1:$1048576,ROW(computation!$53:$53)-ROW(computation!$1:$1)+1,0)</f>
        <v>1667.0030157348469</v>
      </c>
      <c r="AJ34" s="259">
        <f>HLOOKUP($A34,computation!$1:$1048576,ROW(computation!$55:$55)-ROW(computation!$1:$1)+1,0)</f>
        <v>1282.3057853883045</v>
      </c>
      <c r="AK34" s="259">
        <f>HLOOKUP($A34,computation!$1:$1048576,ROW(computation!$57:$57)-ROW(computation!$1:$1)+1,0)</f>
        <v>-60.572702331961587</v>
      </c>
      <c r="AL34" s="259">
        <f>HLOOKUP($A34,computation!$1:$1048576,ROW(computation!$59:$59)-ROW(computation!$1:$1)+1,0)</f>
        <v>4670.4545084712563</v>
      </c>
      <c r="AM34" s="259">
        <f>HLOOKUP($A34,computation!$1:$1048576,ROW(computation!$61:$61)-ROW(computation!$1:$1)+1,0)</f>
        <v>2338.4492522438954</v>
      </c>
      <c r="AN34" s="157">
        <f t="shared" si="7"/>
        <v>68.827566174038267</v>
      </c>
      <c r="AO34" s="157">
        <f t="shared" si="0"/>
        <v>107.2375944438669</v>
      </c>
      <c r="AP34" s="157">
        <f t="shared" si="1"/>
        <v>71.943481126296916</v>
      </c>
      <c r="AQ34" s="157">
        <f t="shared" si="2"/>
        <v>70.248454796390249</v>
      </c>
      <c r="AR34" s="157">
        <f t="shared" si="3"/>
        <v>70.163618864292602</v>
      </c>
      <c r="AS34" s="157">
        <f t="shared" si="4"/>
        <v>54.859757125408017</v>
      </c>
      <c r="AT34" s="157">
        <f t="shared" si="5"/>
        <v>76.89711454180626</v>
      </c>
      <c r="AU34" s="100">
        <v>1468.3</v>
      </c>
      <c r="AV34" s="100">
        <v>2506.1999999999998</v>
      </c>
      <c r="AW34" s="100">
        <v>4407.0999999999995</v>
      </c>
      <c r="AX34" s="100">
        <v>460</v>
      </c>
      <c r="AY34" s="103">
        <v>-323.2</v>
      </c>
      <c r="AZ34" s="50">
        <v>4543.8999999999996</v>
      </c>
      <c r="BA34" s="50">
        <v>258.53325000000001</v>
      </c>
      <c r="BB34" s="50">
        <v>96.726419475</v>
      </c>
      <c r="BC34" s="50">
        <f t="shared" si="6"/>
        <v>161.80683052500001</v>
      </c>
      <c r="BD34" s="155">
        <f t="shared" si="8"/>
        <v>4.9774642168307848</v>
      </c>
      <c r="BE34" s="155">
        <f t="shared" si="9"/>
        <v>2.4703270521984066</v>
      </c>
      <c r="BF34" s="155">
        <f t="shared" si="10"/>
        <v>6.5356644027257493</v>
      </c>
      <c r="BG34" s="88"/>
      <c r="BH34" s="68">
        <v>73.146577331434017</v>
      </c>
      <c r="BI34" s="68">
        <v>95.390822202654689</v>
      </c>
      <c r="BJ34" s="45">
        <v>632</v>
      </c>
      <c r="BK34" s="45">
        <v>1437</v>
      </c>
      <c r="BL34" s="45">
        <v>2547</v>
      </c>
      <c r="BM34" s="45">
        <v>-1110</v>
      </c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206">
        <v>-96</v>
      </c>
      <c r="CE34" s="110"/>
      <c r="CF34" s="110"/>
      <c r="CG34" s="208">
        <f ca="1">SUMIF(quarterly!$D:AL,$B34,quarterly!AL:AL)</f>
        <v>2527.3000000000002</v>
      </c>
      <c r="CH34" s="208">
        <f ca="1">SUMIF(quarterly!$D:AM,$B34,quarterly!AM:AM)</f>
        <v>759.49999999999989</v>
      </c>
      <c r="CI34" s="208">
        <f ca="1">SUMIF(quarterly!$D:AN,$B34,quarterly!AN:AN)</f>
        <v>1767.8000000000002</v>
      </c>
      <c r="CJ34" s="208">
        <f ca="1">SUMIF(quarterly!$D:AO,$B34,quarterly!AO:AO)</f>
        <v>270.10000000000002</v>
      </c>
      <c r="CK34" s="69"/>
      <c r="CL34" s="69"/>
      <c r="CM34" s="69"/>
      <c r="CN34" s="69"/>
      <c r="CO34" s="69"/>
      <c r="CP34" s="69"/>
      <c r="CQ34" s="69"/>
      <c r="CR34" s="108">
        <f>VLOOKUP($A34,quarterly!$B$2:$CL$143,COLUMN(quarterly!$AV:$AV))</f>
        <v>2319.915</v>
      </c>
      <c r="CS34" s="165">
        <f ca="1">SUMIF(quarterly!$D:AX,$B34,quarterly!AX:AX)</f>
        <v>154.9</v>
      </c>
      <c r="CT34" s="165">
        <f ca="1">SUMIF(quarterly!$D:AY,$B34,quarterly!AY:AY)</f>
        <v>-91.300000000000011</v>
      </c>
      <c r="CU34" s="133"/>
      <c r="CV34" s="133"/>
      <c r="CW34" s="133"/>
      <c r="CX34" s="133"/>
      <c r="CY34" s="133"/>
      <c r="CZ34" s="69"/>
      <c r="DA34" s="50">
        <v>3.7</v>
      </c>
      <c r="DB34" s="50">
        <v>9.1999999999999993</v>
      </c>
      <c r="DC34" s="70">
        <v>0.9813542688910698</v>
      </c>
      <c r="DD34" s="70">
        <v>0.66326192213305035</v>
      </c>
      <c r="DE34" s="67">
        <v>1308.5999999999999</v>
      </c>
      <c r="DF34" s="215">
        <v>1127</v>
      </c>
      <c r="DG34" s="207">
        <v>273.59999999999997</v>
      </c>
      <c r="DH34" s="69"/>
      <c r="DI34" s="207">
        <v>977.9</v>
      </c>
      <c r="DJ34" s="107">
        <v>612.29999999999995</v>
      </c>
      <c r="DK34" s="107">
        <v>188.9</v>
      </c>
      <c r="DL34" s="107">
        <v>109.6</v>
      </c>
      <c r="DM34" s="67">
        <v>313.8</v>
      </c>
      <c r="DN34" s="107">
        <v>93.9</v>
      </c>
      <c r="DO34" s="107">
        <v>271.7</v>
      </c>
      <c r="DP34" s="107">
        <v>149.1</v>
      </c>
      <c r="DQ34" s="107">
        <v>0</v>
      </c>
      <c r="DR34" s="107">
        <v>181.6</v>
      </c>
      <c r="DS34" s="107">
        <v>1605.1</v>
      </c>
      <c r="DT34" s="69"/>
      <c r="DU34" s="69"/>
      <c r="DV34" s="107">
        <v>-296.5</v>
      </c>
      <c r="DW34" s="69"/>
      <c r="DX34" s="69"/>
      <c r="DY34" s="132">
        <f>VLOOKUP($A34,quarterly!$B$2:$CQ$153,COLUMN($BY:$BY))</f>
        <v>2319.915</v>
      </c>
      <c r="DZ34" s="132">
        <f>VLOOKUP($A34,quarterly!$B$2:$CQ$153,COLUMN($BZ:$BZ))</f>
        <v>1036.615</v>
      </c>
      <c r="EA34" s="132">
        <f>VLOOKUP($A34,quarterly!$B$2:$CQ$153,COLUMN($CA:$CA))</f>
        <v>1283.3</v>
      </c>
      <c r="EB34" s="69"/>
      <c r="EC34" s="69"/>
      <c r="ED34" s="69"/>
      <c r="EE34" s="69"/>
      <c r="EF34" s="69"/>
      <c r="EG34" s="69"/>
      <c r="EH34" s="69"/>
      <c r="EI34" s="69"/>
      <c r="EJ34" s="191">
        <f ca="1">SUMIF(quarterly!$D:CK,$B34,quarterly!CK:CK)/COUNTIF(quarterly!$D:$D,$B34)</f>
        <v>109.5</v>
      </c>
      <c r="EK34" s="191">
        <f t="shared" ca="1" si="11"/>
        <v>1.8131101813110284</v>
      </c>
      <c r="EL34" s="104">
        <v>79.841999999999999</v>
      </c>
      <c r="EM34" s="104">
        <v>2.29</v>
      </c>
      <c r="EN34" s="50">
        <v>3.8239999999999998</v>
      </c>
      <c r="EO34" s="50">
        <v>11.478999999999999</v>
      </c>
      <c r="EP34" s="50">
        <v>0.17100000000000001</v>
      </c>
      <c r="EQ34" s="50">
        <v>6.3289999999999997</v>
      </c>
      <c r="ER34" s="50">
        <v>2.0779999999999998</v>
      </c>
      <c r="ES34" s="68">
        <v>4739.9260000000004</v>
      </c>
      <c r="ET34" s="68">
        <v>-4686.6450000000004</v>
      </c>
    </row>
    <row r="35" spans="1:150" s="45" customFormat="1">
      <c r="A35" s="154">
        <v>34669</v>
      </c>
      <c r="B35" s="44" t="s">
        <v>1065</v>
      </c>
      <c r="C35" s="104">
        <v>7733.2792350470309</v>
      </c>
      <c r="D35" s="104">
        <v>5530.2103703592356</v>
      </c>
      <c r="E35" s="104">
        <f t="shared" ref="E35:E47" si="12">D35-H35</f>
        <v>4522.2103703592356</v>
      </c>
      <c r="F35" s="104">
        <f t="shared" ref="F35:F47" si="13">C35-R35</f>
        <v>6212.7792350470309</v>
      </c>
      <c r="G35" s="50">
        <v>1789.8</v>
      </c>
      <c r="H35" s="50">
        <v>1008</v>
      </c>
      <c r="I35" s="50">
        <v>454.3</v>
      </c>
      <c r="J35" s="50">
        <v>90</v>
      </c>
      <c r="K35" s="45">
        <v>265.60000000000002</v>
      </c>
      <c r="L35" s="50">
        <v>477.4</v>
      </c>
      <c r="M35" s="50">
        <v>285</v>
      </c>
      <c r="N35" s="50">
        <v>155.30000000000001</v>
      </c>
      <c r="O35" s="161">
        <v>637.6</v>
      </c>
      <c r="P35" s="161">
        <v>180</v>
      </c>
      <c r="Q35" s="161">
        <v>2633.3</v>
      </c>
      <c r="R35" s="161">
        <v>1520.5</v>
      </c>
      <c r="S35" s="161">
        <v>575.79999999999995</v>
      </c>
      <c r="T35" s="161">
        <v>93.7</v>
      </c>
      <c r="U35" s="161">
        <v>360.8</v>
      </c>
      <c r="V35" s="161">
        <v>646.9</v>
      </c>
      <c r="W35" s="161">
        <v>359.4</v>
      </c>
      <c r="X35" s="161">
        <v>244</v>
      </c>
      <c r="Y35" s="161">
        <v>853</v>
      </c>
      <c r="Z35" s="161">
        <v>240.8</v>
      </c>
      <c r="AA35" s="105">
        <v>2558.1999999999998</v>
      </c>
      <c r="AB35" s="104">
        <v>1029.0542870466484</v>
      </c>
      <c r="AC35" s="104">
        <v>1039.9350833125879</v>
      </c>
      <c r="AD35" s="105">
        <v>141.721</v>
      </c>
      <c r="AE35" s="104">
        <v>2960.6</v>
      </c>
      <c r="AF35" s="104">
        <v>2199.3000000000002</v>
      </c>
      <c r="AG35" s="259">
        <f>HLOOKUP($A35,computation!$1:$1048576,ROW(computation!$49:$49)-ROW(computation!$1:$1)+1,0)</f>
        <v>7733.2792350470309</v>
      </c>
      <c r="AH35" s="259">
        <f>HLOOKUP($A35,computation!$1:$1048576,ROW(computation!$51:$51)-ROW(computation!$1:$1)+1,0)</f>
        <v>2296</v>
      </c>
      <c r="AI35" s="259">
        <f>HLOOKUP($A35,computation!$1:$1048576,ROW(computation!$53:$53)-ROW(computation!$1:$1)+1,0)</f>
        <v>1376.6745711238484</v>
      </c>
      <c r="AJ35" s="259">
        <f>HLOOKUP($A35,computation!$1:$1048576,ROW(computation!$55:$55)-ROW(computation!$1:$1)+1,0)</f>
        <v>1424.8</v>
      </c>
      <c r="AK35" s="259">
        <f>HLOOKUP($A35,computation!$1:$1048576,ROW(computation!$57:$57)-ROW(computation!$1:$1)+1,0)</f>
        <v>194.40466392318243</v>
      </c>
      <c r="AL35" s="259">
        <f>HLOOKUP($A35,computation!$1:$1048576,ROW(computation!$59:$59)-ROW(computation!$1:$1)+1,0)</f>
        <v>5194.1000000000004</v>
      </c>
      <c r="AM35" s="259">
        <f>HLOOKUP($A35,computation!$1:$1048576,ROW(computation!$61:$61)-ROW(computation!$1:$1)+1,0)</f>
        <v>2752.7</v>
      </c>
      <c r="AN35" s="157">
        <f t="shared" si="7"/>
        <v>71.511841254825754</v>
      </c>
      <c r="AO35" s="162">
        <f t="shared" si="0"/>
        <v>111.4198606271777</v>
      </c>
      <c r="AP35" s="162">
        <f t="shared" si="1"/>
        <v>74.74927689022249</v>
      </c>
      <c r="AQ35" s="162">
        <f t="shared" si="2"/>
        <v>72.988144533449457</v>
      </c>
      <c r="AR35" s="162">
        <f t="shared" si="3"/>
        <v>72.900000000000006</v>
      </c>
      <c r="AS35" s="162">
        <f t="shared" si="4"/>
        <v>56.999287653298921</v>
      </c>
      <c r="AT35" s="162">
        <f t="shared" si="5"/>
        <v>79.89610200893668</v>
      </c>
      <c r="AU35" s="105">
        <v>1603.7</v>
      </c>
      <c r="AV35" s="105">
        <v>2853.1</v>
      </c>
      <c r="AW35" s="105">
        <v>4944.3</v>
      </c>
      <c r="AX35" s="105">
        <v>586</v>
      </c>
      <c r="AY35" s="103">
        <v>-246.2</v>
      </c>
      <c r="AZ35" s="104">
        <v>5284.1</v>
      </c>
      <c r="BA35" s="104">
        <v>265.89999999999998</v>
      </c>
      <c r="BB35" s="104">
        <v>98.493787499999996</v>
      </c>
      <c r="BC35" s="104">
        <f t="shared" si="6"/>
        <v>167.40621249999998</v>
      </c>
      <c r="BD35" s="155">
        <f t="shared" si="8"/>
        <v>2.8494400623517269</v>
      </c>
      <c r="BE35" s="155">
        <f t="shared" si="9"/>
        <v>1.8271823092312456</v>
      </c>
      <c r="BF35" s="155">
        <f t="shared" si="10"/>
        <v>3.4605349828756626</v>
      </c>
      <c r="BG35" s="88"/>
      <c r="BH35" s="68">
        <v>72.101745819221037</v>
      </c>
      <c r="BI35" s="68">
        <v>102.43879680205032</v>
      </c>
      <c r="BJ35" s="45">
        <v>576</v>
      </c>
      <c r="BK35" s="45">
        <v>1346</v>
      </c>
      <c r="BL35" s="45">
        <v>2682</v>
      </c>
      <c r="BM35" s="45">
        <v>-1336</v>
      </c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206">
        <v>-26</v>
      </c>
      <c r="CE35" s="110"/>
      <c r="CF35" s="110"/>
      <c r="CG35" s="208">
        <f ca="1">SUMIF(quarterly!$D:AL,$B35,quarterly!AL:AL)</f>
        <v>2662</v>
      </c>
      <c r="CH35" s="208">
        <f ca="1">SUMIF(quarterly!$D:AM,$B35,quarterly!AM:AM)</f>
        <v>879.30000000000007</v>
      </c>
      <c r="CI35" s="208">
        <f ca="1">SUMIF(quarterly!$D:AN,$B35,quarterly!AN:AN)</f>
        <v>1782.6999999999998</v>
      </c>
      <c r="CJ35" s="208">
        <f ca="1">SUMIF(quarterly!$D:AO,$B35,quarterly!AO:AO)</f>
        <v>374.6</v>
      </c>
      <c r="CK35" s="69"/>
      <c r="CL35" s="69"/>
      <c r="CM35" s="69"/>
      <c r="CN35" s="69"/>
      <c r="CO35" s="69"/>
      <c r="CP35" s="69"/>
      <c r="CQ35" s="69"/>
      <c r="CR35" s="108">
        <f>VLOOKUP($A35,quarterly!$B$2:$CL$143,COLUMN(quarterly!$AV:$AV))</f>
        <v>2937.5</v>
      </c>
      <c r="CS35" s="165">
        <f ca="1">SUMIF(quarterly!$D:AX,$B35,quarterly!AX:AX)</f>
        <v>582.88</v>
      </c>
      <c r="CT35" s="165">
        <f ca="1">SUMIF(quarterly!$D:AY,$B35,quarterly!AY:AY)</f>
        <v>-158.422</v>
      </c>
      <c r="CU35" s="133"/>
      <c r="CV35" s="133"/>
      <c r="CW35" s="133"/>
      <c r="CX35" s="133"/>
      <c r="CY35" s="133"/>
      <c r="CZ35" s="69"/>
      <c r="DA35" s="50">
        <v>4.5</v>
      </c>
      <c r="DB35" s="50">
        <v>10</v>
      </c>
      <c r="DC35" s="70">
        <v>1.1785503830288744</v>
      </c>
      <c r="DD35" s="70">
        <v>0.9151642719868216</v>
      </c>
      <c r="DE35" s="67">
        <v>1447.5</v>
      </c>
      <c r="DF35" s="215">
        <v>1282.7</v>
      </c>
      <c r="DG35" s="207">
        <v>281.79999999999995</v>
      </c>
      <c r="DH35" s="69"/>
      <c r="DI35" s="207">
        <v>1124.3</v>
      </c>
      <c r="DJ35" s="107">
        <v>636</v>
      </c>
      <c r="DK35" s="107">
        <v>193.7</v>
      </c>
      <c r="DL35" s="107">
        <v>109.4</v>
      </c>
      <c r="DM35" s="67">
        <v>332.9</v>
      </c>
      <c r="DN35" s="107">
        <v>104.2</v>
      </c>
      <c r="DO35" s="107">
        <v>384.1</v>
      </c>
      <c r="DP35" s="107">
        <v>158.4</v>
      </c>
      <c r="DQ35" s="107">
        <v>0</v>
      </c>
      <c r="DR35" s="107">
        <v>164.8</v>
      </c>
      <c r="DS35" s="107">
        <v>1582.6</v>
      </c>
      <c r="DT35" s="69"/>
      <c r="DU35" s="69"/>
      <c r="DV35" s="107">
        <v>-135.1</v>
      </c>
      <c r="DW35" s="69"/>
      <c r="DX35" s="69"/>
      <c r="DY35" s="132">
        <f>VLOOKUP($A35,quarterly!$B$2:$CQ$153,COLUMN($BY:$BY))</f>
        <v>2937.5</v>
      </c>
      <c r="DZ35" s="132">
        <f>VLOOKUP($A35,quarterly!$B$2:$CQ$153,COLUMN($BZ:$BZ))</f>
        <v>1424.3</v>
      </c>
      <c r="EA35" s="132">
        <f>VLOOKUP($A35,quarterly!$B$2:$CQ$153,COLUMN($CA:$CA))</f>
        <v>1513.2</v>
      </c>
      <c r="EB35" s="69"/>
      <c r="EC35" s="69"/>
      <c r="ED35" s="69"/>
      <c r="EE35" s="69"/>
      <c r="EF35" s="69"/>
      <c r="EG35" s="69"/>
      <c r="EH35" s="69"/>
      <c r="EI35" s="69"/>
      <c r="EJ35" s="191">
        <f ca="1">SUMIF(quarterly!$D:CK,$B35,quarterly!CK:CK)/COUNTIF(quarterly!$D:$D,$B35)</f>
        <v>111.575</v>
      </c>
      <c r="EK35" s="191">
        <f t="shared" ca="1" si="11"/>
        <v>1.8949771689497741</v>
      </c>
      <c r="EL35" s="104">
        <v>82.313999999999993</v>
      </c>
      <c r="EM35" s="104">
        <v>3.0950000000000002</v>
      </c>
      <c r="EN35" s="50">
        <v>4.8179999999999996</v>
      </c>
      <c r="EO35" s="50">
        <v>10.574999999999999</v>
      </c>
      <c r="EP35" s="50">
        <v>0.86399999999999999</v>
      </c>
      <c r="EQ35" s="50">
        <v>8.7720000000000002</v>
      </c>
      <c r="ER35" s="50">
        <v>3.375</v>
      </c>
      <c r="ES35" s="68">
        <v>5296.0240000000003</v>
      </c>
      <c r="ET35" s="68">
        <v>-5211.5140000000001</v>
      </c>
    </row>
    <row r="36" spans="1:150" s="45" customFormat="1">
      <c r="A36" s="154">
        <v>35034</v>
      </c>
      <c r="B36" s="44" t="s">
        <v>1066</v>
      </c>
      <c r="C36" s="50">
        <v>7466.7111192972061</v>
      </c>
      <c r="D36" s="50">
        <v>6194.7652283638399</v>
      </c>
      <c r="E36" s="50">
        <f t="shared" si="12"/>
        <v>5023.6652283638396</v>
      </c>
      <c r="F36" s="50">
        <f t="shared" si="13"/>
        <v>6133.4111192972059</v>
      </c>
      <c r="G36" s="50">
        <v>2094.6</v>
      </c>
      <c r="H36" s="50">
        <v>1171.0999999999999</v>
      </c>
      <c r="I36" s="50">
        <v>496.7</v>
      </c>
      <c r="J36" s="50">
        <v>91</v>
      </c>
      <c r="K36" s="45">
        <v>227.7</v>
      </c>
      <c r="L36" s="50">
        <v>520.9</v>
      </c>
      <c r="M36" s="50">
        <v>298.10000000000002</v>
      </c>
      <c r="N36" s="50">
        <v>202.4</v>
      </c>
      <c r="O36" s="161">
        <v>679.6</v>
      </c>
      <c r="P36" s="161">
        <v>189</v>
      </c>
      <c r="Q36" s="161">
        <v>2614.8000000000002</v>
      </c>
      <c r="R36" s="161">
        <v>1333.3</v>
      </c>
      <c r="S36" s="161">
        <v>578.9</v>
      </c>
      <c r="T36" s="161">
        <v>92.3</v>
      </c>
      <c r="U36" s="161">
        <v>292.3</v>
      </c>
      <c r="V36" s="161">
        <v>624.6</v>
      </c>
      <c r="W36" s="161">
        <v>346.6</v>
      </c>
      <c r="X36" s="161">
        <v>280.8</v>
      </c>
      <c r="Y36" s="161">
        <v>836.5</v>
      </c>
      <c r="Z36" s="161">
        <v>232.6</v>
      </c>
      <c r="AA36" s="100">
        <v>2703.5</v>
      </c>
      <c r="AB36" s="50">
        <v>1058.0994989219248</v>
      </c>
      <c r="AC36" s="50">
        <v>1210.1667294419151</v>
      </c>
      <c r="AD36" s="100">
        <v>148.899</v>
      </c>
      <c r="AE36" s="50">
        <v>3781.2</v>
      </c>
      <c r="AF36" s="50">
        <v>2707.1</v>
      </c>
      <c r="AG36" s="259">
        <f>HLOOKUP($A36,computation!$1:$1048576,ROW(computation!$49:$49)-ROW(computation!$1:$1)+1,0)</f>
        <v>7466.7111192972061</v>
      </c>
      <c r="AH36" s="259">
        <f>HLOOKUP($A36,computation!$1:$1048576,ROW(computation!$51:$51)-ROW(computation!$1:$1)+1,0)</f>
        <v>1858.9</v>
      </c>
      <c r="AI36" s="259">
        <f>HLOOKUP($A36,computation!$1:$1048576,ROW(computation!$53:$53)-ROW(computation!$1:$1)+1,0)</f>
        <v>1302.4260018037328</v>
      </c>
      <c r="AJ36" s="259">
        <f>HLOOKUP($A36,computation!$1:$1048576,ROW(computation!$55:$55)-ROW(computation!$1:$1)+1,0)</f>
        <v>1577.6</v>
      </c>
      <c r="AK36" s="259">
        <f>HLOOKUP($A36,computation!$1:$1048576,ROW(computation!$57:$57)-ROW(computation!$1:$1)+1,0)</f>
        <v>194.38511749347259</v>
      </c>
      <c r="AL36" s="259">
        <f>HLOOKUP($A36,computation!$1:$1048576,ROW(computation!$59:$59)-ROW(computation!$1:$1)+1,0)</f>
        <v>5652</v>
      </c>
      <c r="AM36" s="259">
        <f>HLOOKUP($A36,computation!$1:$1048576,ROW(computation!$61:$61)-ROW(computation!$1:$1)+1,0)</f>
        <v>3118.6</v>
      </c>
      <c r="AN36" s="157">
        <f t="shared" si="7"/>
        <v>82.965111806105512</v>
      </c>
      <c r="AO36" s="157">
        <f t="shared" si="0"/>
        <v>145.43547259131745</v>
      </c>
      <c r="AP36" s="157">
        <f t="shared" si="1"/>
        <v>81.240661462268136</v>
      </c>
      <c r="AQ36" s="157">
        <f t="shared" si="2"/>
        <v>76.709351511277575</v>
      </c>
      <c r="AR36" s="157">
        <f t="shared" si="3"/>
        <v>76.599999999999994</v>
      </c>
      <c r="AS36" s="157">
        <f t="shared" si="4"/>
        <v>66.900212314225044</v>
      </c>
      <c r="AT36" s="157">
        <f t="shared" si="5"/>
        <v>86.804976592060541</v>
      </c>
      <c r="AU36" s="100">
        <v>1635.9</v>
      </c>
      <c r="AV36" s="100">
        <v>3347.6</v>
      </c>
      <c r="AW36" s="100">
        <v>5547.2</v>
      </c>
      <c r="AX36" s="100">
        <v>647.5</v>
      </c>
      <c r="AY36" s="103">
        <v>-208.1</v>
      </c>
      <c r="AZ36" s="50">
        <v>5986.6</v>
      </c>
      <c r="BA36" s="50">
        <v>311.85000000000002</v>
      </c>
      <c r="BB36" s="50">
        <v>116.2400475</v>
      </c>
      <c r="BC36" s="50">
        <f t="shared" si="6"/>
        <v>195.60995250000002</v>
      </c>
      <c r="BD36" s="155">
        <f t="shared" si="8"/>
        <v>17.280932681459205</v>
      </c>
      <c r="BE36" s="155">
        <f t="shared" si="9"/>
        <v>18.017644006227297</v>
      </c>
      <c r="BF36" s="155">
        <f t="shared" si="10"/>
        <v>16.847487066825572</v>
      </c>
      <c r="BG36" s="88"/>
      <c r="BH36" s="68">
        <v>77.087757408692113</v>
      </c>
      <c r="BI36" s="68">
        <v>97.748047564963201</v>
      </c>
      <c r="BJ36" s="45">
        <v>859</v>
      </c>
      <c r="BK36" s="45">
        <v>1800</v>
      </c>
      <c r="BL36" s="45">
        <v>3420</v>
      </c>
      <c r="BM36" s="45">
        <v>-1620</v>
      </c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206">
        <v>244</v>
      </c>
      <c r="CE36" s="110"/>
      <c r="CF36" s="110"/>
      <c r="CG36" s="208">
        <f ca="1">SUMIF(quarterly!$D:AL,$B36,quarterly!AL:AL)</f>
        <v>3399.8</v>
      </c>
      <c r="CH36" s="208">
        <f ca="1">SUMIF(quarterly!$D:AM,$B36,quarterly!AM:AM)</f>
        <v>964.4</v>
      </c>
      <c r="CI36" s="208">
        <f ca="1">SUMIF(quarterly!$D:AN,$B36,quarterly!AN:AN)</f>
        <v>2435.4</v>
      </c>
      <c r="CJ36" s="208">
        <f ca="1">SUMIF(quarterly!$D:AO,$B36,quarterly!AO:AO)</f>
        <v>502.40000000000003</v>
      </c>
      <c r="CK36" s="69"/>
      <c r="CL36" s="69"/>
      <c r="CM36" s="69"/>
      <c r="CN36" s="69"/>
      <c r="CO36" s="69"/>
      <c r="CP36" s="69"/>
      <c r="CQ36" s="69"/>
      <c r="CR36" s="108">
        <f>VLOOKUP($A36,quarterly!$B$2:$CL$143,COLUMN(quarterly!$AV:$AV))</f>
        <v>3324.1959999999999</v>
      </c>
      <c r="CS36" s="165">
        <f ca="1">SUMIF(quarterly!$D:AX,$B36,quarterly!AX:AX)</f>
        <v>192.00000000000003</v>
      </c>
      <c r="CT36" s="165">
        <f ca="1">SUMIF(quarterly!$D:AY,$B36,quarterly!AY:AY)</f>
        <v>-220.4</v>
      </c>
      <c r="CU36" s="133"/>
      <c r="CV36" s="133"/>
      <c r="CW36" s="133"/>
      <c r="CX36" s="133"/>
      <c r="CY36" s="133"/>
      <c r="CZ36" s="69"/>
      <c r="DA36" s="50">
        <v>9.4</v>
      </c>
      <c r="DB36" s="50">
        <v>15.4</v>
      </c>
      <c r="DC36" s="70">
        <v>1.3253810470510272</v>
      </c>
      <c r="DD36" s="70">
        <v>0.98270440251572322</v>
      </c>
      <c r="DE36" s="67">
        <v>1721.5</v>
      </c>
      <c r="DF36" s="215">
        <v>1484.8</v>
      </c>
      <c r="DG36" s="207">
        <v>281.8</v>
      </c>
      <c r="DH36" s="69"/>
      <c r="DI36" s="207">
        <v>1207.2</v>
      </c>
      <c r="DJ36" s="107">
        <v>677.2</v>
      </c>
      <c r="DK36" s="107">
        <v>257.8</v>
      </c>
      <c r="DL36" s="107">
        <v>99</v>
      </c>
      <c r="DM36" s="67">
        <v>320.39999999999998</v>
      </c>
      <c r="DN36" s="107">
        <v>103.3</v>
      </c>
      <c r="DO36" s="107">
        <v>426.7</v>
      </c>
      <c r="DP36" s="107">
        <v>277.60000000000002</v>
      </c>
      <c r="DQ36" s="107">
        <v>0</v>
      </c>
      <c r="DR36" s="107">
        <v>236.7</v>
      </c>
      <c r="DS36" s="107">
        <v>1755</v>
      </c>
      <c r="DT36" s="69"/>
      <c r="DU36" s="69"/>
      <c r="DV36" s="107">
        <v>-33.5</v>
      </c>
      <c r="DW36" s="69"/>
      <c r="DX36" s="69"/>
      <c r="DY36" s="132">
        <f>VLOOKUP($A36,quarterly!$B$2:$CQ$153,COLUMN($BY:$BY))</f>
        <v>3324.1959999999999</v>
      </c>
      <c r="DZ36" s="132">
        <f>VLOOKUP($A36,quarterly!$B$2:$CQ$153,COLUMN($BZ:$BZ))</f>
        <v>1605.7</v>
      </c>
      <c r="EA36" s="132">
        <f>VLOOKUP($A36,quarterly!$B$2:$CQ$153,COLUMN($CA:$CA))</f>
        <v>1718.4959999999999</v>
      </c>
      <c r="EB36" s="69"/>
      <c r="EC36" s="69"/>
      <c r="ED36" s="69"/>
      <c r="EE36" s="69"/>
      <c r="EF36" s="69"/>
      <c r="EG36" s="69"/>
      <c r="EH36" s="69"/>
      <c r="EI36" s="69"/>
      <c r="EJ36" s="191">
        <f ca="1">SUMIF(quarterly!$D:CK,$B36,quarterly!CK:CK)/COUNTIF(quarterly!$D:$D,$B36)</f>
        <v>116.75</v>
      </c>
      <c r="EK36" s="191">
        <f t="shared" ca="1" si="11"/>
        <v>4.6381357831055237</v>
      </c>
      <c r="EL36" s="104">
        <v>83.733000000000004</v>
      </c>
      <c r="EM36" s="104">
        <v>1.7250000000000001</v>
      </c>
      <c r="EN36" s="50">
        <v>3.3559999999999999</v>
      </c>
      <c r="EO36" s="50">
        <v>7.2779999999999996</v>
      </c>
      <c r="EP36" s="50">
        <v>1.8819999999999999</v>
      </c>
      <c r="EQ36" s="50">
        <v>8.9309999999999992</v>
      </c>
      <c r="ER36" s="50">
        <v>3.262</v>
      </c>
      <c r="ES36" s="68">
        <v>6309.2669999999998</v>
      </c>
      <c r="ET36" s="68">
        <v>-6219.3339999999998</v>
      </c>
    </row>
    <row r="37" spans="1:150" s="45" customFormat="1">
      <c r="A37" s="154">
        <v>35400</v>
      </c>
      <c r="B37" s="44" t="s">
        <v>1067</v>
      </c>
      <c r="C37" s="50">
        <v>7959.5141212118679</v>
      </c>
      <c r="D37" s="50">
        <v>6794.7336339524136</v>
      </c>
      <c r="E37" s="50">
        <f t="shared" si="12"/>
        <v>5547.7336339524136</v>
      </c>
      <c r="F37" s="50">
        <f t="shared" si="13"/>
        <v>6636.0141212118679</v>
      </c>
      <c r="G37" s="50">
        <v>2150.1999999999998</v>
      </c>
      <c r="H37" s="50">
        <v>1247</v>
      </c>
      <c r="I37" s="50">
        <v>607</v>
      </c>
      <c r="J37" s="50">
        <v>95</v>
      </c>
      <c r="K37" s="45">
        <v>415.6</v>
      </c>
      <c r="L37" s="50">
        <v>608.5</v>
      </c>
      <c r="M37" s="50">
        <v>328.5</v>
      </c>
      <c r="N37" s="50">
        <v>258.39999999999998</v>
      </c>
      <c r="O37" s="161">
        <v>650.79999999999995</v>
      </c>
      <c r="P37" s="161">
        <v>198.5</v>
      </c>
      <c r="Q37" s="161">
        <v>2810.7</v>
      </c>
      <c r="R37" s="161">
        <v>1323.5</v>
      </c>
      <c r="S37" s="161">
        <v>668.5</v>
      </c>
      <c r="T37" s="161">
        <v>101.1</v>
      </c>
      <c r="U37" s="161">
        <v>500</v>
      </c>
      <c r="V37" s="161">
        <v>671.6</v>
      </c>
      <c r="W37" s="161">
        <v>361.8</v>
      </c>
      <c r="X37" s="161">
        <v>319.60000000000002</v>
      </c>
      <c r="Y37" s="161">
        <v>742.3</v>
      </c>
      <c r="Z37" s="161">
        <v>226.3</v>
      </c>
      <c r="AA37" s="100">
        <v>3148.8</v>
      </c>
      <c r="AB37" s="50">
        <v>1352.676997085671</v>
      </c>
      <c r="AC37" s="50">
        <v>1170.6896368667431</v>
      </c>
      <c r="AD37" s="100">
        <v>374.767</v>
      </c>
      <c r="AE37" s="50">
        <v>4036.4</v>
      </c>
      <c r="AF37" s="50">
        <v>3288.6</v>
      </c>
      <c r="AG37" s="259">
        <f>HLOOKUP($A37,computation!$1:$1048576,ROW(computation!$49:$49)-ROW(computation!$1:$1)+1,0)</f>
        <v>7959.5141212118679</v>
      </c>
      <c r="AH37" s="259">
        <f>HLOOKUP($A37,computation!$1:$1048576,ROW(computation!$51:$51)-ROW(computation!$1:$1)+1,0)</f>
        <v>2915.4</v>
      </c>
      <c r="AI37" s="259">
        <f>HLOOKUP($A37,computation!$1:$1048576,ROW(computation!$53:$53)-ROW(computation!$1:$1)+1,0)</f>
        <v>1542.7998008235184</v>
      </c>
      <c r="AJ37" s="259">
        <f>HLOOKUP($A37,computation!$1:$1048576,ROW(computation!$55:$55)-ROW(computation!$1:$1)+1,0)</f>
        <v>1419</v>
      </c>
      <c r="AK37" s="259">
        <f>HLOOKUP($A37,computation!$1:$1048576,ROW(computation!$57:$57)-ROW(computation!$1:$1)+1,0)</f>
        <v>454.81432038834947</v>
      </c>
      <c r="AL37" s="259">
        <f>HLOOKUP($A37,computation!$1:$1048576,ROW(computation!$59:$59)-ROW(computation!$1:$1)+1,0)</f>
        <v>5208.2</v>
      </c>
      <c r="AM37" s="259">
        <f>HLOOKUP($A37,computation!$1:$1048576,ROW(computation!$61:$61)-ROW(computation!$1:$1)+1,0)</f>
        <v>3580.7</v>
      </c>
      <c r="AN37" s="157">
        <f t="shared" si="7"/>
        <v>85.366186057069129</v>
      </c>
      <c r="AO37" s="157">
        <f t="shared" si="0"/>
        <v>108.00576250257254</v>
      </c>
      <c r="AP37" s="157">
        <f t="shared" si="1"/>
        <v>87.676767676767696</v>
      </c>
      <c r="AQ37" s="157">
        <f t="shared" si="2"/>
        <v>82.501031491666183</v>
      </c>
      <c r="AR37" s="157">
        <f t="shared" si="3"/>
        <v>82.4</v>
      </c>
      <c r="AS37" s="157">
        <f t="shared" si="4"/>
        <v>77.500864022118975</v>
      </c>
      <c r="AT37" s="157">
        <f t="shared" si="5"/>
        <v>91.842377188817835</v>
      </c>
      <c r="AU37" s="100">
        <v>1614.1</v>
      </c>
      <c r="AV37" s="100">
        <v>3884.7</v>
      </c>
      <c r="AW37" s="100">
        <v>6058.3</v>
      </c>
      <c r="AX37" s="100">
        <v>736.5</v>
      </c>
      <c r="AY37" s="103">
        <v>-307.10000000000002</v>
      </c>
      <c r="AZ37" s="50">
        <v>6487.7</v>
      </c>
      <c r="BA37" s="50">
        <v>348.125</v>
      </c>
      <c r="BB37" s="50">
        <v>132.19737000000001</v>
      </c>
      <c r="BC37" s="50">
        <f t="shared" si="6"/>
        <v>215.92762999999999</v>
      </c>
      <c r="BD37" s="155">
        <f t="shared" si="8"/>
        <v>11.632194965528297</v>
      </c>
      <c r="BE37" s="155">
        <f t="shared" si="9"/>
        <v>13.727904318001926</v>
      </c>
      <c r="BF37" s="155">
        <f t="shared" si="10"/>
        <v>10.386832183295969</v>
      </c>
      <c r="BG37" s="88"/>
      <c r="BH37" s="68">
        <v>79.828657499300164</v>
      </c>
      <c r="BI37" s="68">
        <v>104.89886815554988</v>
      </c>
      <c r="BJ37" s="45">
        <v>411</v>
      </c>
      <c r="BK37" s="45">
        <v>1338</v>
      </c>
      <c r="BL37" s="45">
        <v>3334</v>
      </c>
      <c r="BM37" s="45">
        <v>-1996</v>
      </c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206">
        <v>432</v>
      </c>
      <c r="CE37" s="110"/>
      <c r="CF37" s="110"/>
      <c r="CG37" s="208">
        <f ca="1">SUMIF(quarterly!$D:AL,$B37,quarterly!AL:AL)</f>
        <v>3313.9</v>
      </c>
      <c r="CH37" s="208">
        <f ca="1">SUMIF(quarterly!$D:AM,$B37,quarterly!AM:AM)</f>
        <v>1069.3</v>
      </c>
      <c r="CI37" s="208">
        <f ca="1">SUMIF(quarterly!$D:AN,$B37,quarterly!AN:AN)</f>
        <v>2244.6000000000004</v>
      </c>
      <c r="CJ37" s="208">
        <f ca="1">SUMIF(quarterly!$D:AO,$B37,quarterly!AO:AO)</f>
        <v>578.6</v>
      </c>
      <c r="CK37" s="69"/>
      <c r="CL37" s="69"/>
      <c r="CM37" s="69"/>
      <c r="CN37" s="69"/>
      <c r="CO37" s="69"/>
      <c r="CP37" s="69"/>
      <c r="CQ37" s="69"/>
      <c r="CR37" s="108">
        <f>VLOOKUP($A37,quarterly!$B$2:$CL$143,COLUMN(quarterly!$AV:$AV))</f>
        <v>3780.8</v>
      </c>
      <c r="CS37" s="165">
        <f ca="1">SUMIF(quarterly!$D:AX,$B37,quarterly!AX:AX)</f>
        <v>156</v>
      </c>
      <c r="CT37" s="165">
        <f ca="1">SUMIF(quarterly!$D:AY,$B37,quarterly!AY:AY)</f>
        <v>-124.1</v>
      </c>
      <c r="CU37" s="133"/>
      <c r="CV37" s="133"/>
      <c r="CW37" s="133"/>
      <c r="CX37" s="133"/>
      <c r="CY37" s="133"/>
      <c r="CZ37" s="69"/>
      <c r="DA37" s="50">
        <v>4</v>
      </c>
      <c r="DB37" s="50">
        <v>10.199999999999999</v>
      </c>
      <c r="DC37" s="70">
        <v>1.3239772275916855</v>
      </c>
      <c r="DD37" s="70">
        <v>1.0359473738734071</v>
      </c>
      <c r="DE37" s="67">
        <v>1897.7</v>
      </c>
      <c r="DF37" s="215">
        <v>1727.6</v>
      </c>
      <c r="DG37" s="207">
        <v>424.2</v>
      </c>
      <c r="DH37" s="69"/>
      <c r="DI37" s="207">
        <v>1526.3</v>
      </c>
      <c r="DJ37" s="107">
        <v>911.6</v>
      </c>
      <c r="DK37" s="107">
        <v>317.3</v>
      </c>
      <c r="DL37" s="107">
        <v>118</v>
      </c>
      <c r="DM37" s="67">
        <v>476.3</v>
      </c>
      <c r="DN37" s="107">
        <v>114.9</v>
      </c>
      <c r="DO37" s="107">
        <v>498.4</v>
      </c>
      <c r="DP37" s="107">
        <v>201.3</v>
      </c>
      <c r="DQ37" s="107">
        <v>0</v>
      </c>
      <c r="DR37" s="107">
        <v>170.1</v>
      </c>
      <c r="DS37" s="107">
        <v>1860.8</v>
      </c>
      <c r="DT37" s="69"/>
      <c r="DU37" s="69"/>
      <c r="DV37" s="107">
        <v>36.9</v>
      </c>
      <c r="DW37" s="69"/>
      <c r="DX37" s="69"/>
      <c r="DY37" s="132">
        <f>VLOOKUP($A37,quarterly!$B$2:$CQ$153,COLUMN($BY:$BY))</f>
        <v>3780.8</v>
      </c>
      <c r="DZ37" s="132">
        <f>VLOOKUP($A37,quarterly!$B$2:$CQ$153,COLUMN($BZ:$BZ))</f>
        <v>1969.5</v>
      </c>
      <c r="EA37" s="132">
        <f>VLOOKUP($A37,quarterly!$B$2:$CQ$153,COLUMN($CA:$CA))</f>
        <v>1811.3</v>
      </c>
      <c r="EB37" s="69"/>
      <c r="EC37" s="69"/>
      <c r="ED37" s="69"/>
      <c r="EE37" s="69"/>
      <c r="EF37" s="69"/>
      <c r="EG37" s="69"/>
      <c r="EH37" s="69"/>
      <c r="EI37" s="69"/>
      <c r="EJ37" s="191">
        <f ca="1">SUMIF(quarterly!$D:CK,$B37,quarterly!CK:CK)/COUNTIF(quarterly!$D:$D,$B37)</f>
        <v>119.8</v>
      </c>
      <c r="EK37" s="191">
        <f t="shared" ca="1" si="11"/>
        <v>2.6124197002141303</v>
      </c>
      <c r="EL37" s="104">
        <v>84.888000000000005</v>
      </c>
      <c r="EM37" s="104">
        <v>1.379</v>
      </c>
      <c r="EN37" s="50">
        <v>4.2789999999999999</v>
      </c>
      <c r="EO37" s="50">
        <v>7.74</v>
      </c>
      <c r="EP37" s="50">
        <v>2.637</v>
      </c>
      <c r="EQ37" s="50">
        <v>7.1859999999999999</v>
      </c>
      <c r="ER37" s="50">
        <v>3.7429999999999999</v>
      </c>
      <c r="ES37" s="68">
        <v>6684.53</v>
      </c>
      <c r="ET37" s="68">
        <v>-6584.5050000000001</v>
      </c>
    </row>
    <row r="38" spans="1:150" s="45" customFormat="1">
      <c r="A38" s="154">
        <v>35765</v>
      </c>
      <c r="B38" s="44" t="s">
        <v>1068</v>
      </c>
      <c r="C38" s="50">
        <v>7454.5414957012663</v>
      </c>
      <c r="D38" s="50">
        <v>7079.6110145337952</v>
      </c>
      <c r="E38" s="50">
        <f t="shared" si="12"/>
        <v>6126.8110145337951</v>
      </c>
      <c r="F38" s="50">
        <f t="shared" si="13"/>
        <v>6478.2414957012661</v>
      </c>
      <c r="G38" s="50">
        <v>2480.1999999999998</v>
      </c>
      <c r="H38" s="50">
        <v>952.8</v>
      </c>
      <c r="I38" s="50">
        <v>651.29999999999995</v>
      </c>
      <c r="J38" s="50">
        <v>95.5</v>
      </c>
      <c r="K38" s="45">
        <v>410.5</v>
      </c>
      <c r="L38" s="50">
        <v>673.7</v>
      </c>
      <c r="M38" s="50">
        <v>356.2</v>
      </c>
      <c r="N38" s="50">
        <v>277.3</v>
      </c>
      <c r="O38" s="161">
        <v>719.4</v>
      </c>
      <c r="P38" s="161">
        <v>208.4</v>
      </c>
      <c r="Q38" s="161">
        <v>2574.6999999999998</v>
      </c>
      <c r="R38" s="161">
        <v>976.3</v>
      </c>
      <c r="S38" s="161">
        <v>702.6</v>
      </c>
      <c r="T38" s="161">
        <v>100.4</v>
      </c>
      <c r="U38" s="161">
        <v>421</v>
      </c>
      <c r="V38" s="161">
        <v>726.8</v>
      </c>
      <c r="W38" s="161">
        <v>384.3</v>
      </c>
      <c r="X38" s="161">
        <v>311.60000000000002</v>
      </c>
      <c r="Y38" s="161">
        <v>770.8</v>
      </c>
      <c r="Z38" s="161">
        <v>223.3</v>
      </c>
      <c r="AA38" s="100">
        <v>4287.8</v>
      </c>
      <c r="AB38" s="50">
        <v>1364.3276227498513</v>
      </c>
      <c r="AC38" s="50">
        <v>1081.7923917839441</v>
      </c>
      <c r="AD38" s="100">
        <v>408.89100000000002</v>
      </c>
      <c r="AE38" s="50">
        <v>3480.2</v>
      </c>
      <c r="AF38" s="50">
        <v>3543.4</v>
      </c>
      <c r="AG38" s="259">
        <f>HLOOKUP($A38,computation!$1:$1048576,ROW(computation!$49:$49)-ROW(computation!$1:$1)+1,0)</f>
        <v>7454.5414957012663</v>
      </c>
      <c r="AH38" s="259">
        <f>HLOOKUP($A38,computation!$1:$1048576,ROW(computation!$51:$51)-ROW(computation!$1:$1)+1,0)</f>
        <v>4276.3999999999996</v>
      </c>
      <c r="AI38" s="259">
        <f>HLOOKUP($A38,computation!$1:$1048576,ROW(computation!$53:$53)-ROW(computation!$1:$1)+1,0)</f>
        <v>1461.7795958034121</v>
      </c>
      <c r="AJ38" s="259">
        <f>HLOOKUP($A38,computation!$1:$1048576,ROW(computation!$55:$55)-ROW(computation!$1:$1)+1,0)</f>
        <v>1105.7</v>
      </c>
      <c r="AK38" s="259">
        <f>HLOOKUP($A38,computation!$1:$1048576,ROW(computation!$57:$57)-ROW(computation!$1:$1)+1,0)</f>
        <v>417.66189989785494</v>
      </c>
      <c r="AL38" s="259">
        <f>HLOOKUP($A38,computation!$1:$1048576,ROW(computation!$59:$59)-ROW(computation!$1:$1)+1,0)</f>
        <v>3977.3</v>
      </c>
      <c r="AM38" s="259">
        <f>HLOOKUP($A38,computation!$1:$1048576,ROW(computation!$61:$61)-ROW(computation!$1:$1)+1,0)</f>
        <v>3784.3</v>
      </c>
      <c r="AN38" s="157">
        <f t="shared" si="7"/>
        <v>94.970442093807122</v>
      </c>
      <c r="AO38" s="157">
        <f t="shared" si="0"/>
        <v>100.26657936582173</v>
      </c>
      <c r="AP38" s="157">
        <f t="shared" si="1"/>
        <v>93.333333333333329</v>
      </c>
      <c r="AQ38" s="157">
        <f t="shared" si="2"/>
        <v>97.837785274843455</v>
      </c>
      <c r="AR38" s="157">
        <f t="shared" si="3"/>
        <v>97.9</v>
      </c>
      <c r="AS38" s="157">
        <f t="shared" si="4"/>
        <v>87.501571417795986</v>
      </c>
      <c r="AT38" s="157">
        <f t="shared" si="5"/>
        <v>93.634225616362329</v>
      </c>
      <c r="AU38" s="100">
        <v>1744.6</v>
      </c>
      <c r="AV38" s="100">
        <v>4010.3</v>
      </c>
      <c r="AW38" s="100">
        <v>6273.2</v>
      </c>
      <c r="AX38" s="100">
        <v>806.4</v>
      </c>
      <c r="AY38" s="104">
        <v>-310</v>
      </c>
      <c r="AZ38" s="50">
        <v>6769.6</v>
      </c>
      <c r="BA38" s="50">
        <v>361.85</v>
      </c>
      <c r="BB38" s="50">
        <v>140.7331575</v>
      </c>
      <c r="BC38" s="50">
        <f t="shared" si="6"/>
        <v>221.11684250000002</v>
      </c>
      <c r="BD38" s="155">
        <f t="shared" si="8"/>
        <v>3.9425493716337634</v>
      </c>
      <c r="BE38" s="155">
        <f t="shared" si="9"/>
        <v>6.4568512217754392</v>
      </c>
      <c r="BF38" s="155">
        <f t="shared" si="10"/>
        <v>2.4032183838631704</v>
      </c>
      <c r="BG38" s="88"/>
      <c r="BH38" s="68">
        <v>83.673934667681749</v>
      </c>
      <c r="BI38" s="68">
        <v>104.73623910140051</v>
      </c>
      <c r="BJ38" s="45">
        <v>-167</v>
      </c>
      <c r="BK38" s="45">
        <v>950</v>
      </c>
      <c r="BL38" s="45">
        <v>3079</v>
      </c>
      <c r="BM38" s="45">
        <v>-2129</v>
      </c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206">
        <v>-123</v>
      </c>
      <c r="CE38" s="163"/>
      <c r="CF38" s="163"/>
      <c r="CG38" s="208">
        <f ca="1">SUMIF(quarterly!$D:AL,$B38,quarterly!AL:AL)</f>
        <v>3059.3</v>
      </c>
      <c r="CH38" s="208">
        <f ca="1">SUMIF(quarterly!$D:AM,$B38,quarterly!AM:AM)</f>
        <v>1220.3999999999999</v>
      </c>
      <c r="CI38" s="208">
        <f ca="1">SUMIF(quarterly!$D:AN,$B38,quarterly!AN:AN)</f>
        <v>1838.8999999999999</v>
      </c>
      <c r="CJ38" s="208">
        <f ca="1">SUMIF(quarterly!$D:AO,$B38,quarterly!AO:AO)</f>
        <v>777.2</v>
      </c>
      <c r="CK38" s="69"/>
      <c r="CL38" s="69"/>
      <c r="CM38" s="69"/>
      <c r="CN38" s="69"/>
      <c r="CO38" s="69"/>
      <c r="CP38" s="69"/>
      <c r="CQ38" s="69"/>
      <c r="CR38" s="108">
        <f>VLOOKUP($A38,quarterly!$B$2:$CL$143,COLUMN(quarterly!$AV:$AV))</f>
        <v>4418</v>
      </c>
      <c r="CS38" s="165">
        <f ca="1">SUMIF(quarterly!$D:AX,$B38,quarterly!AX:AX)</f>
        <v>168.27</v>
      </c>
      <c r="CT38" s="165">
        <f ca="1">SUMIF(quarterly!$D:AY,$B38,quarterly!AY:AY)</f>
        <v>-206.04</v>
      </c>
      <c r="CU38" s="133"/>
      <c r="CV38" s="133"/>
      <c r="CW38" s="133"/>
      <c r="CX38" s="133"/>
      <c r="CY38" s="133"/>
      <c r="CZ38" s="69"/>
      <c r="DA38" s="50">
        <v>5.0999999999999996</v>
      </c>
      <c r="DB38" s="50">
        <v>10.6</v>
      </c>
      <c r="DC38" s="70">
        <v>1.4345144168698893</v>
      </c>
      <c r="DD38" s="70">
        <v>1.0678056593699947</v>
      </c>
      <c r="DE38" s="67">
        <v>2203</v>
      </c>
      <c r="DF38" s="215">
        <v>1890.4</v>
      </c>
      <c r="DG38" s="207">
        <v>450.8</v>
      </c>
      <c r="DH38" s="69"/>
      <c r="DI38" s="207">
        <v>1678.8</v>
      </c>
      <c r="DJ38" s="107">
        <v>1008.3</v>
      </c>
      <c r="DK38" s="107">
        <v>370.4</v>
      </c>
      <c r="DL38" s="107">
        <v>150.19999999999999</v>
      </c>
      <c r="DM38" s="67">
        <v>487.7</v>
      </c>
      <c r="DN38" s="107">
        <v>148.9</v>
      </c>
      <c r="DO38" s="107">
        <v>521.6</v>
      </c>
      <c r="DP38" s="107">
        <v>211.6</v>
      </c>
      <c r="DQ38" s="107">
        <v>0</v>
      </c>
      <c r="DR38" s="107">
        <v>312.60000000000002</v>
      </c>
      <c r="DS38" s="107">
        <v>2188.5</v>
      </c>
      <c r="DT38" s="69"/>
      <c r="DU38" s="69"/>
      <c r="DV38" s="107">
        <v>14.4</v>
      </c>
      <c r="DW38" s="69"/>
      <c r="DX38" s="69"/>
      <c r="DY38" s="132">
        <f>VLOOKUP($A38,quarterly!$B$2:$CQ$153,COLUMN($BY:$BY))</f>
        <v>4418</v>
      </c>
      <c r="DZ38" s="132">
        <f>VLOOKUP($A38,quarterly!$B$2:$CQ$153,COLUMN($BZ:$BZ))</f>
        <v>2251.6999999999998</v>
      </c>
      <c r="EA38" s="132">
        <f>VLOOKUP($A38,quarterly!$B$2:$CQ$153,COLUMN($CA:$CA))</f>
        <v>2166.3000000000002</v>
      </c>
      <c r="EB38" s="69"/>
      <c r="EC38" s="69"/>
      <c r="ED38" s="69"/>
      <c r="EE38" s="69"/>
      <c r="EF38" s="69"/>
      <c r="EG38" s="69"/>
      <c r="EH38" s="69"/>
      <c r="EI38" s="69"/>
      <c r="EJ38" s="191">
        <f ca="1">SUMIF(quarterly!$D:CK,$B38,quarterly!CK:CK)/COUNTIF(quarterly!$D:$D,$B38)</f>
        <v>120.1</v>
      </c>
      <c r="EK38" s="191">
        <f t="shared" ca="1" si="11"/>
        <v>0.25041736227044975</v>
      </c>
      <c r="EL38" s="104">
        <v>86.605000000000004</v>
      </c>
      <c r="EM38" s="104">
        <v>2.0230000000000001</v>
      </c>
      <c r="EN38" s="50">
        <v>4.0449999999999999</v>
      </c>
      <c r="EO38" s="50">
        <v>8.5540000000000003</v>
      </c>
      <c r="EP38" s="50">
        <v>1.5640000000000001</v>
      </c>
      <c r="EQ38" s="50">
        <v>5.7670000000000003</v>
      </c>
      <c r="ER38" s="50">
        <v>4.24</v>
      </c>
      <c r="ES38" s="68">
        <v>6949.7920000000004</v>
      </c>
      <c r="ET38" s="68">
        <v>-6821.4319999999998</v>
      </c>
    </row>
    <row r="39" spans="1:150" s="45" customFormat="1">
      <c r="A39" s="154">
        <v>36130</v>
      </c>
      <c r="B39" s="44" t="s">
        <v>1069</v>
      </c>
      <c r="C39" s="50">
        <v>7803.5814503267402</v>
      </c>
      <c r="D39" s="50">
        <v>7803.5855116358662</v>
      </c>
      <c r="E39" s="50">
        <f t="shared" si="12"/>
        <v>6595.285511635866</v>
      </c>
      <c r="F39" s="50">
        <f t="shared" si="13"/>
        <v>6595.28145032674</v>
      </c>
      <c r="G39" s="50">
        <v>2629.2</v>
      </c>
      <c r="H39" s="50">
        <v>1208.3</v>
      </c>
      <c r="I39" s="50">
        <v>722.3</v>
      </c>
      <c r="J39" s="50">
        <v>106.1</v>
      </c>
      <c r="K39" s="45">
        <v>410.1</v>
      </c>
      <c r="L39" s="50">
        <v>691.6</v>
      </c>
      <c r="M39" s="50">
        <v>386.1</v>
      </c>
      <c r="N39" s="50">
        <v>349</v>
      </c>
      <c r="O39" s="161">
        <v>845.9</v>
      </c>
      <c r="P39" s="161">
        <v>218.8</v>
      </c>
      <c r="Q39" s="161">
        <v>2629.2</v>
      </c>
      <c r="R39" s="161">
        <v>1208.3</v>
      </c>
      <c r="S39" s="161">
        <v>722.3</v>
      </c>
      <c r="T39" s="161">
        <v>106.1</v>
      </c>
      <c r="U39" s="161">
        <v>410.1</v>
      </c>
      <c r="V39" s="161">
        <v>691.6</v>
      </c>
      <c r="W39" s="161">
        <v>386.1</v>
      </c>
      <c r="X39" s="161">
        <v>349</v>
      </c>
      <c r="Y39" s="161">
        <v>845.9</v>
      </c>
      <c r="Z39" s="161">
        <v>218.8</v>
      </c>
      <c r="AA39" s="50">
        <v>4589.3999999999996</v>
      </c>
      <c r="AB39" s="50">
        <v>1409.3194503267405</v>
      </c>
      <c r="AC39" s="50">
        <v>1090.7040613091262</v>
      </c>
      <c r="AD39" s="100">
        <v>306.66199999999998</v>
      </c>
      <c r="AE39" s="50">
        <v>4217.2</v>
      </c>
      <c r="AF39" s="50">
        <v>3809.7</v>
      </c>
      <c r="AG39" s="259">
        <f>HLOOKUP($A39,computation!$1:$1048576,ROW(computation!$49:$49)-ROW(computation!$1:$1)+1,0)</f>
        <v>7803.5814503267402</v>
      </c>
      <c r="AH39" s="259">
        <f>HLOOKUP($A39,computation!$1:$1048576,ROW(computation!$51:$51)-ROW(computation!$1:$1)+1,0)</f>
        <v>4589.3999999999996</v>
      </c>
      <c r="AI39" s="259">
        <f>HLOOKUP($A39,computation!$1:$1048576,ROW(computation!$53:$53)-ROW(computation!$1:$1)+1,0)</f>
        <v>1409.3194503267405</v>
      </c>
      <c r="AJ39" s="259">
        <f>HLOOKUP($A39,computation!$1:$1048576,ROW(computation!$55:$55)-ROW(computation!$1:$1)+1,0)</f>
        <v>1090.7</v>
      </c>
      <c r="AK39" s="259">
        <f>HLOOKUP($A39,computation!$1:$1048576,ROW(computation!$57:$57)-ROW(computation!$1:$1)+1,0)</f>
        <v>306.66199999999998</v>
      </c>
      <c r="AL39" s="259">
        <f>HLOOKUP($A39,computation!$1:$1048576,ROW(computation!$59:$59)-ROW(computation!$1:$1)+1,0)</f>
        <v>4217.2</v>
      </c>
      <c r="AM39" s="259">
        <f>HLOOKUP($A39,computation!$1:$1048576,ROW(computation!$61:$61)-ROW(computation!$1:$1)+1,0)</f>
        <v>3809.7</v>
      </c>
      <c r="AN39" s="157">
        <f t="shared" si="7"/>
        <v>100.00005204416911</v>
      </c>
      <c r="AO39" s="157">
        <f t="shared" si="0"/>
        <v>100</v>
      </c>
      <c r="AP39" s="157">
        <f t="shared" si="1"/>
        <v>100</v>
      </c>
      <c r="AQ39" s="157">
        <f t="shared" si="2"/>
        <v>100.00037235803853</v>
      </c>
      <c r="AR39" s="157">
        <f t="shared" si="3"/>
        <v>100</v>
      </c>
      <c r="AS39" s="157">
        <f t="shared" si="4"/>
        <v>100</v>
      </c>
      <c r="AT39" s="157">
        <f t="shared" si="5"/>
        <v>100</v>
      </c>
      <c r="AU39" s="100">
        <v>1786.1</v>
      </c>
      <c r="AV39" s="100">
        <v>4773.6000000000004</v>
      </c>
      <c r="AW39" s="100">
        <v>7092.2</v>
      </c>
      <c r="AX39" s="100">
        <v>711.5</v>
      </c>
      <c r="AY39" s="103">
        <v>-342.7</v>
      </c>
      <c r="AZ39" s="50">
        <v>7461</v>
      </c>
      <c r="BA39" s="50">
        <v>411.02499999999998</v>
      </c>
      <c r="BB39" s="50">
        <v>159.53233499999999</v>
      </c>
      <c r="BC39" s="50">
        <f t="shared" si="6"/>
        <v>251.49266499999999</v>
      </c>
      <c r="BD39" s="155">
        <f t="shared" si="8"/>
        <v>13.589885311593196</v>
      </c>
      <c r="BE39" s="155">
        <f t="shared" si="9"/>
        <v>13.358030071911076</v>
      </c>
      <c r="BF39" s="155">
        <f t="shared" si="10"/>
        <v>13.737453084334806</v>
      </c>
      <c r="BG39" s="88"/>
      <c r="BH39" s="68">
        <v>93.433236446665006</v>
      </c>
      <c r="BI39" s="68">
        <v>102.31242903332367</v>
      </c>
      <c r="BJ39" s="165">
        <f ca="1">SUMIF(quarterly!$D:O,$B39,quarterly!O:O)</f>
        <v>124</v>
      </c>
      <c r="BK39" s="165">
        <f ca="1">SUMIF(quarterly!$D:P,$B39,quarterly!P:P)</f>
        <v>1476</v>
      </c>
      <c r="BL39" s="165">
        <f ca="1">SUMIF(quarterly!$D:Q,$B39,quarterly!Q:Q)</f>
        <v>3707</v>
      </c>
      <c r="BM39" s="165">
        <f ca="1">SUMIF(quarterly!$D:R,$B39,quarterly!R:R)</f>
        <v>-2231</v>
      </c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71"/>
      <c r="CD39" s="165">
        <f ca="1">SUMIF(quarterly!$D:AI,$B39,quarterly!AI:AI)</f>
        <v>-276</v>
      </c>
      <c r="CE39" s="163"/>
      <c r="CF39" s="163"/>
      <c r="CG39" s="208">
        <f ca="1">SUMIF(quarterly!$D:AL,$B39,quarterly!AL:AL)</f>
        <v>3687.7</v>
      </c>
      <c r="CH39" s="208">
        <f ca="1">SUMIF(quarterly!$D:AM,$B39,quarterly!AM:AM)</f>
        <v>1235.6000000000001</v>
      </c>
      <c r="CI39" s="208">
        <f ca="1">SUMIF(quarterly!$D:AN,$B39,quarterly!AN:AN)</f>
        <v>2452.1</v>
      </c>
      <c r="CJ39" s="208">
        <f ca="1">SUMIF(quarterly!$D:AO,$B39,quarterly!AO:AO)</f>
        <v>1020.1999999999999</v>
      </c>
      <c r="CK39" s="69"/>
      <c r="CL39" s="69"/>
      <c r="CM39" s="69"/>
      <c r="CN39" s="69"/>
      <c r="CO39" s="69"/>
      <c r="CP39" s="69"/>
      <c r="CQ39" s="69"/>
      <c r="CR39" s="108">
        <f>VLOOKUP($A39,quarterly!$B$2:$CL$143,COLUMN(quarterly!$AV:$AV))</f>
        <v>5195.0079999999998</v>
      </c>
      <c r="CS39" s="165">
        <f ca="1">SUMIF(quarterly!$D:AX,$B39,quarterly!AX:AX)</f>
        <v>159.30000000000001</v>
      </c>
      <c r="CT39" s="165">
        <f ca="1">SUMIF(quarterly!$D:AY,$B39,quarterly!AY:AY)</f>
        <v>-203.2</v>
      </c>
      <c r="CU39" s="133"/>
      <c r="CV39" s="133"/>
      <c r="CW39" s="133"/>
      <c r="CX39" s="133"/>
      <c r="CY39" s="133"/>
      <c r="CZ39" s="203"/>
      <c r="DA39" s="50">
        <v>8.6999999999999993</v>
      </c>
      <c r="DB39" s="50">
        <v>20.2</v>
      </c>
      <c r="DC39" s="70">
        <v>2.0593080724876445</v>
      </c>
      <c r="DD39" s="70">
        <v>1.2973533990659054</v>
      </c>
      <c r="DE39" s="67">
        <v>2348.1</v>
      </c>
      <c r="DF39" s="215">
        <v>1877.8</v>
      </c>
      <c r="DG39" s="207">
        <v>306.39999999999998</v>
      </c>
      <c r="DH39" s="69"/>
      <c r="DI39" s="207">
        <v>1598.3</v>
      </c>
      <c r="DJ39" s="107">
        <v>1007.9</v>
      </c>
      <c r="DK39" s="107">
        <v>448.8</v>
      </c>
      <c r="DL39" s="107">
        <v>185.5</v>
      </c>
      <c r="DM39" s="67">
        <v>373.6</v>
      </c>
      <c r="DN39" s="107">
        <v>152.5</v>
      </c>
      <c r="DO39" s="107">
        <v>437.9</v>
      </c>
      <c r="DP39" s="107">
        <v>279.5</v>
      </c>
      <c r="DQ39" s="107">
        <v>0</v>
      </c>
      <c r="DR39" s="107">
        <v>470.3</v>
      </c>
      <c r="DS39" s="107">
        <v>2475.1999999999998</v>
      </c>
      <c r="DT39" s="69"/>
      <c r="DU39" s="69"/>
      <c r="DV39" s="107">
        <v>-127.1</v>
      </c>
      <c r="DW39" s="69"/>
      <c r="DX39" s="69"/>
      <c r="DY39" s="132">
        <f>VLOOKUP($A39,quarterly!$B$2:$CQ$153,COLUMN($BY:$BY))</f>
        <v>5195.0079999999998</v>
      </c>
      <c r="DZ39" s="132">
        <f>VLOOKUP($A39,quarterly!$B$2:$CQ$153,COLUMN($BZ:$BZ))</f>
        <v>2473.0080000000003</v>
      </c>
      <c r="EA39" s="132">
        <f>VLOOKUP($A39,quarterly!$B$2:$CQ$153,COLUMN($CA:$CA))</f>
        <v>2722</v>
      </c>
      <c r="EB39" s="69"/>
      <c r="EC39" s="69"/>
      <c r="ED39" s="69"/>
      <c r="EE39" s="69"/>
      <c r="EF39" s="69"/>
      <c r="EG39" s="69"/>
      <c r="EH39" s="69"/>
      <c r="EI39" s="69"/>
      <c r="EJ39" s="191">
        <f ca="1">SUMIF(quarterly!$D:CK,$B39,quarterly!CK:CK)/COUNTIF(quarterly!$D:$D,$B39)</f>
        <v>121.125</v>
      </c>
      <c r="EK39" s="191">
        <f t="shared" ca="1" si="11"/>
        <v>0.85345545378852083</v>
      </c>
      <c r="EL39" s="104">
        <v>86.370999999999995</v>
      </c>
      <c r="EM39" s="104">
        <v>-0.27100000000000002</v>
      </c>
      <c r="EN39" s="50">
        <v>5.0750000000000002</v>
      </c>
      <c r="EO39" s="50">
        <v>-2.1080000000000001</v>
      </c>
      <c r="EP39" s="50">
        <v>-2.0489999999999999</v>
      </c>
      <c r="EQ39" s="50">
        <v>-5.7140000000000004</v>
      </c>
      <c r="ER39" s="50">
        <v>2.5579999999999998</v>
      </c>
      <c r="ES39" s="68">
        <v>6842.7709999999997</v>
      </c>
      <c r="ET39" s="68">
        <v>-6771.1639999999998</v>
      </c>
    </row>
    <row r="40" spans="1:150" s="45" customFormat="1">
      <c r="A40" s="154">
        <v>36495</v>
      </c>
      <c r="B40" s="44" t="s">
        <v>1070</v>
      </c>
      <c r="C40" s="50">
        <v>7948.3605218183793</v>
      </c>
      <c r="D40" s="50">
        <v>8828.2526411261788</v>
      </c>
      <c r="E40" s="50">
        <f t="shared" si="12"/>
        <v>6954.4526411261786</v>
      </c>
      <c r="F40" s="50">
        <f t="shared" si="13"/>
        <v>6637.9605218183788</v>
      </c>
      <c r="G40" s="50">
        <v>3024.3</v>
      </c>
      <c r="H40" s="50">
        <v>1873.8</v>
      </c>
      <c r="I40" s="50">
        <v>727.5</v>
      </c>
      <c r="J40" s="50">
        <v>116.7</v>
      </c>
      <c r="K40" s="45">
        <v>379.4</v>
      </c>
      <c r="L40" s="50">
        <v>475</v>
      </c>
      <c r="M40" s="50">
        <v>346.2</v>
      </c>
      <c r="N40" s="50">
        <v>434.8</v>
      </c>
      <c r="O40" s="161">
        <v>972.1</v>
      </c>
      <c r="P40" s="161">
        <v>229.7</v>
      </c>
      <c r="Q40" s="161">
        <v>2992.2</v>
      </c>
      <c r="R40" s="161">
        <v>1310.4000000000001</v>
      </c>
      <c r="S40" s="161">
        <v>667.5</v>
      </c>
      <c r="T40" s="161">
        <v>108.7</v>
      </c>
      <c r="U40" s="161">
        <v>365.6</v>
      </c>
      <c r="V40" s="161">
        <v>435.8</v>
      </c>
      <c r="W40" s="161">
        <v>317</v>
      </c>
      <c r="X40" s="161">
        <v>385.7</v>
      </c>
      <c r="Y40" s="161">
        <v>908.1</v>
      </c>
      <c r="Z40" s="161">
        <v>214.6</v>
      </c>
      <c r="AA40" s="50">
        <v>4983.8</v>
      </c>
      <c r="AB40" s="50">
        <v>1496.3231573868268</v>
      </c>
      <c r="AC40" s="50">
        <v>1068.4174837393521</v>
      </c>
      <c r="AD40" s="100">
        <v>376.61200000000002</v>
      </c>
      <c r="AE40" s="50">
        <v>5572.2</v>
      </c>
      <c r="AF40" s="50">
        <v>4669.1000000000004</v>
      </c>
      <c r="AG40" s="259">
        <f>HLOOKUP($A40,computation!$1:$1048576,ROW(computation!$49:$49)-ROW(computation!$1:$1)+1,0)</f>
        <v>7948.3605218183793</v>
      </c>
      <c r="AH40" s="259">
        <f>HLOOKUP($A40,computation!$1:$1048576,ROW(computation!$51:$51)-ROW(computation!$1:$1)+1,0)</f>
        <v>4612</v>
      </c>
      <c r="AI40" s="259">
        <f>HLOOKUP($A40,computation!$1:$1048576,ROW(computation!$53:$53)-ROW(computation!$1:$1)+1,0)</f>
        <v>1397.7796892917579</v>
      </c>
      <c r="AJ40" s="259">
        <f>HLOOKUP($A40,computation!$1:$1048576,ROW(computation!$55:$55)-ROW(computation!$1:$1)+1,0)</f>
        <v>1033.7</v>
      </c>
      <c r="AK40" s="259">
        <f>HLOOKUP($A40,computation!$1:$1048576,ROW(computation!$57:$57)-ROW(computation!$1:$1)+1,0)</f>
        <v>364.58083252662152</v>
      </c>
      <c r="AL40" s="259">
        <f>HLOOKUP($A40,computation!$1:$1048576,ROW(computation!$59:$59)-ROW(computation!$1:$1)+1,0)</f>
        <v>4883.6000000000004</v>
      </c>
      <c r="AM40" s="259">
        <f>HLOOKUP($A40,computation!$1:$1048576,ROW(computation!$61:$61)-ROW(computation!$1:$1)+1,0)</f>
        <v>4343.3</v>
      </c>
      <c r="AN40" s="157">
        <f t="shared" si="7"/>
        <v>111.07010831846998</v>
      </c>
      <c r="AO40" s="157">
        <f t="shared" si="0"/>
        <v>108.06157849089333</v>
      </c>
      <c r="AP40" s="157">
        <f t="shared" si="1"/>
        <v>107.05</v>
      </c>
      <c r="AQ40" s="157">
        <f t="shared" si="2"/>
        <v>103.35856474212557</v>
      </c>
      <c r="AR40" s="157">
        <f t="shared" si="3"/>
        <v>103.3</v>
      </c>
      <c r="AS40" s="157">
        <f t="shared" si="4"/>
        <v>114.10025391104921</v>
      </c>
      <c r="AT40" s="157">
        <f t="shared" si="5"/>
        <v>107.50120875831742</v>
      </c>
      <c r="AU40" s="100">
        <v>1858.6</v>
      </c>
      <c r="AV40" s="100">
        <v>5592.3</v>
      </c>
      <c r="AW40" s="100">
        <v>7954.5</v>
      </c>
      <c r="AX40" s="100">
        <v>873.7</v>
      </c>
      <c r="AY40" s="103">
        <v>-359.4</v>
      </c>
      <c r="AZ40" s="50">
        <v>8468.7999999999993</v>
      </c>
      <c r="BA40" s="50">
        <v>472.4</v>
      </c>
      <c r="BB40" s="50">
        <v>186.67307249999999</v>
      </c>
      <c r="BC40" s="50">
        <f t="shared" si="6"/>
        <v>285.72692749999999</v>
      </c>
      <c r="BD40" s="155">
        <f t="shared" si="8"/>
        <v>14.932181740770023</v>
      </c>
      <c r="BE40" s="155">
        <f t="shared" si="9"/>
        <v>17.012687427912333</v>
      </c>
      <c r="BF40" s="155">
        <f t="shared" si="10"/>
        <v>13.612429809831639</v>
      </c>
      <c r="BG40" s="88"/>
      <c r="BH40" s="68">
        <v>94.48145388342391</v>
      </c>
      <c r="BI40" s="68">
        <v>104.88749408458236</v>
      </c>
      <c r="BJ40" s="165">
        <f ca="1">SUMIF(quarterly!$D:O,$B40,quarterly!O:O)</f>
        <v>405</v>
      </c>
      <c r="BK40" s="164">
        <f ca="1">SUMIF(quarterly!$D:P,$B40,quarterly!P:P)</f>
        <v>2270</v>
      </c>
      <c r="BL40" s="164">
        <f ca="1">SUMIF(quarterly!$D:Q,$B40,quarterly!Q:Q)</f>
        <v>4930</v>
      </c>
      <c r="BM40" s="164">
        <f ca="1">SUMIF(quarterly!$D:R,$B40,quarterly!R:R)</f>
        <v>-2660</v>
      </c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71"/>
      <c r="CD40" s="165">
        <f ca="1">SUMIF(quarterly!$D:AI,$B40,quarterly!AI:AI)</f>
        <v>160</v>
      </c>
      <c r="CE40" s="163"/>
      <c r="CF40" s="163"/>
      <c r="CG40" s="208">
        <f ca="1">SUMIF(quarterly!$D:AL,$B40,quarterly!AL:AL)</f>
        <v>4985.3</v>
      </c>
      <c r="CH40" s="208">
        <f ca="1">SUMIF(quarterly!$D:AM,$B40,quarterly!AM:AM)</f>
        <v>1461.3000000000002</v>
      </c>
      <c r="CI40" s="208">
        <f ca="1">SUMIF(quarterly!$D:AN,$B40,quarterly!AN:AN)</f>
        <v>3524</v>
      </c>
      <c r="CJ40" s="208">
        <f ca="1">SUMIF(quarterly!$D:AO,$B40,quarterly!AO:AO)</f>
        <v>1165</v>
      </c>
      <c r="CK40" s="69"/>
      <c r="CL40" s="69"/>
      <c r="CM40" s="69"/>
      <c r="CN40" s="69"/>
      <c r="CO40" s="69"/>
      <c r="CP40" s="69"/>
      <c r="CQ40" s="69"/>
      <c r="CR40" s="108">
        <f>VLOOKUP($A40,quarterly!$B$2:$CL$143,COLUMN(quarterly!$AV:$AV))</f>
        <v>5656.3</v>
      </c>
      <c r="CS40" s="165">
        <f ca="1">SUMIF(quarterly!$D:AX,$B40,quarterly!AX:AX)</f>
        <v>223.2</v>
      </c>
      <c r="CT40" s="165">
        <f ca="1">SUMIF(quarterly!$D:AY,$B40,quarterly!AY:AY)</f>
        <v>-230.4</v>
      </c>
      <c r="CU40" s="133"/>
      <c r="CV40" s="133"/>
      <c r="CW40" s="133"/>
      <c r="CX40" s="133"/>
      <c r="CY40" s="133"/>
      <c r="CZ40" s="203"/>
      <c r="DA40" s="50">
        <v>8.5</v>
      </c>
      <c r="DB40" s="50">
        <v>18.2</v>
      </c>
      <c r="DC40" s="70">
        <v>2.5497195308516063</v>
      </c>
      <c r="DD40" s="70">
        <v>1.6431153466973381</v>
      </c>
      <c r="DE40" s="67">
        <v>2568.4</v>
      </c>
      <c r="DF40" s="215">
        <v>2091.3000000000002</v>
      </c>
      <c r="DG40" s="107">
        <v>327.8</v>
      </c>
      <c r="DH40" s="68">
        <v>1763.5</v>
      </c>
      <c r="DI40" s="207">
        <v>1920.1</v>
      </c>
      <c r="DJ40" s="107">
        <v>1197.9000000000001</v>
      </c>
      <c r="DK40" s="107">
        <v>525.5</v>
      </c>
      <c r="DL40" s="107">
        <v>246.4</v>
      </c>
      <c r="DM40" s="67">
        <v>426</v>
      </c>
      <c r="DN40" s="107">
        <v>324.60000000000002</v>
      </c>
      <c r="DO40" s="107">
        <v>397.6</v>
      </c>
      <c r="DP40" s="107">
        <v>171.2</v>
      </c>
      <c r="DQ40" s="107">
        <v>0</v>
      </c>
      <c r="DR40" s="107">
        <v>477.1</v>
      </c>
      <c r="DS40" s="107">
        <v>2749.1</v>
      </c>
      <c r="DT40" s="69"/>
      <c r="DU40" s="69"/>
      <c r="DV40" s="107">
        <v>-172.3</v>
      </c>
      <c r="DW40" s="69"/>
      <c r="DX40" s="69"/>
      <c r="DY40" s="132">
        <f>VLOOKUP($A40,quarterly!$B$2:$CQ$153,COLUMN($BY:$BY))</f>
        <v>5656.3</v>
      </c>
      <c r="DZ40" s="132">
        <f>VLOOKUP($A40,quarterly!$B$2:$CQ$153,COLUMN($BZ:$BZ))</f>
        <v>2021.3</v>
      </c>
      <c r="EA40" s="132">
        <f>VLOOKUP($A40,quarterly!$B$2:$CQ$153,COLUMN($CA:$CA))</f>
        <v>3635</v>
      </c>
      <c r="EB40" s="166"/>
      <c r="EC40" s="166"/>
      <c r="ED40" s="166"/>
      <c r="EE40" s="166"/>
      <c r="EF40" s="166"/>
      <c r="EG40" s="166"/>
      <c r="EH40" s="166"/>
      <c r="EI40" s="166"/>
      <c r="EJ40" s="191">
        <f ca="1">SUMIF(quarterly!$D:CK,$B40,quarterly!CK:CK)/COUNTIF(quarterly!$D:$D,$B40)</f>
        <v>122.9</v>
      </c>
      <c r="EK40" s="191">
        <f t="shared" ca="1" si="11"/>
        <v>1.465428276573788</v>
      </c>
      <c r="EL40" s="104">
        <v>86.391000000000005</v>
      </c>
      <c r="EM40" s="104">
        <v>2.4E-2</v>
      </c>
      <c r="EN40" s="50">
        <v>4.2329999999999997</v>
      </c>
      <c r="EO40" s="50">
        <v>6.2130000000000001</v>
      </c>
      <c r="EP40" s="50">
        <v>-0.14099999999999999</v>
      </c>
      <c r="EQ40" s="50">
        <v>10.731</v>
      </c>
      <c r="ER40" s="50">
        <v>3.5009999999999999</v>
      </c>
      <c r="ES40" s="68">
        <v>7091.4229999999998</v>
      </c>
      <c r="ET40" s="68">
        <v>-7046.0439999999999</v>
      </c>
    </row>
    <row r="41" spans="1:150" s="45" customFormat="1">
      <c r="A41" s="154">
        <v>36861</v>
      </c>
      <c r="B41" s="44" t="s">
        <v>1071</v>
      </c>
      <c r="C41" s="50">
        <v>7753.2355946832377</v>
      </c>
      <c r="D41" s="50">
        <v>9735.8993883195981</v>
      </c>
      <c r="E41" s="50">
        <f t="shared" si="12"/>
        <v>7272.3993883195981</v>
      </c>
      <c r="F41" s="50">
        <f t="shared" si="13"/>
        <v>6502.0355946832378</v>
      </c>
      <c r="G41" s="50">
        <v>3306.9</v>
      </c>
      <c r="H41" s="50">
        <v>2463.5</v>
      </c>
      <c r="I41" s="50">
        <v>697.7</v>
      </c>
      <c r="J41" s="50">
        <v>139.6</v>
      </c>
      <c r="K41" s="45">
        <v>528.1</v>
      </c>
      <c r="L41" s="50">
        <v>320.89999999999998</v>
      </c>
      <c r="M41" s="50">
        <v>258.10000000000002</v>
      </c>
      <c r="N41" s="50">
        <v>395.6</v>
      </c>
      <c r="O41" s="167">
        <v>1056.0999999999999</v>
      </c>
      <c r="P41" s="167">
        <v>241.2</v>
      </c>
      <c r="Q41" s="167">
        <v>3053.9</v>
      </c>
      <c r="R41" s="167">
        <v>1251.2</v>
      </c>
      <c r="S41" s="167">
        <v>593.79999999999995</v>
      </c>
      <c r="T41" s="167">
        <v>116.3</v>
      </c>
      <c r="U41" s="167">
        <v>472.5</v>
      </c>
      <c r="V41" s="167">
        <v>263.5</v>
      </c>
      <c r="W41" s="167">
        <v>219.2</v>
      </c>
      <c r="X41" s="167">
        <v>326</v>
      </c>
      <c r="Y41" s="167">
        <v>948.7</v>
      </c>
      <c r="Z41" s="167">
        <v>216.7</v>
      </c>
      <c r="AA41" s="50">
        <v>4342.7</v>
      </c>
      <c r="AB41" s="50">
        <v>1613.0363636629991</v>
      </c>
      <c r="AC41" s="50">
        <v>1987.698359714924</v>
      </c>
      <c r="AD41" s="100">
        <v>143.66466494167457</v>
      </c>
      <c r="AE41" s="50">
        <v>6443</v>
      </c>
      <c r="AF41" s="50">
        <v>4794.2</v>
      </c>
      <c r="AG41" s="259">
        <f>HLOOKUP($A41,computation!$1:$1048576,ROW(computation!$49:$49)-ROW(computation!$1:$1)+1,0)</f>
        <v>7753.2355946832377</v>
      </c>
      <c r="AH41" s="259">
        <f>HLOOKUP($A41,computation!$1:$1048576,ROW(computation!$51:$51)-ROW(computation!$1:$1)+1,0)</f>
        <v>3298.2</v>
      </c>
      <c r="AI41" s="259">
        <f>HLOOKUP($A41,computation!$1:$1048576,ROW(computation!$53:$53)-ROW(computation!$1:$1)+1,0)</f>
        <v>1449.023364744613</v>
      </c>
      <c r="AJ41" s="259">
        <f>HLOOKUP($A41,computation!$1:$1048576,ROW(computation!$55:$55)-ROW(computation!$1:$1)+1,0)</f>
        <v>1784.4</v>
      </c>
      <c r="AK41" s="259">
        <f>HLOOKUP($A41,computation!$1:$1048576,ROW(computation!$57:$57)-ROW(computation!$1:$1)+1,0)</f>
        <v>129.01222993862518</v>
      </c>
      <c r="AL41" s="259">
        <f>HLOOKUP($A41,computation!$1:$1048576,ROW(computation!$59:$59)-ROW(computation!$1:$1)+1,0)</f>
        <v>5229.7</v>
      </c>
      <c r="AM41" s="259">
        <f>HLOOKUP($A41,computation!$1:$1048576,ROW(computation!$61:$61)-ROW(computation!$1:$1)+1,0)</f>
        <v>4137.1000000000004</v>
      </c>
      <c r="AN41" s="157">
        <f t="shared" si="7"/>
        <v>125.57208238320486</v>
      </c>
      <c r="AO41" s="157">
        <f t="shared" si="0"/>
        <v>131.66878903644411</v>
      </c>
      <c r="AP41" s="157">
        <f t="shared" si="1"/>
        <v>111.31886503067486</v>
      </c>
      <c r="AQ41" s="157">
        <f t="shared" si="2"/>
        <v>111.39309346082291</v>
      </c>
      <c r="AR41" s="157">
        <f t="shared" si="3"/>
        <v>111.35739999999998</v>
      </c>
      <c r="AS41" s="157">
        <f t="shared" si="4"/>
        <v>123.20018356693501</v>
      </c>
      <c r="AT41" s="157">
        <f t="shared" si="5"/>
        <v>115.88310652389353</v>
      </c>
      <c r="AU41" s="100">
        <v>1915</v>
      </c>
      <c r="AV41" s="100">
        <v>6388.5</v>
      </c>
      <c r="AW41" s="100">
        <v>8848.6</v>
      </c>
      <c r="AX41" s="100">
        <v>887.3</v>
      </c>
      <c r="AY41" s="105">
        <v>-391.3</v>
      </c>
      <c r="AZ41" s="50">
        <v>9344.6</v>
      </c>
      <c r="BA41" s="50">
        <v>546.07500000000005</v>
      </c>
      <c r="BB41" s="50">
        <v>212.01464999999999</v>
      </c>
      <c r="BC41" s="50">
        <f t="shared" si="6"/>
        <v>334.06035000000008</v>
      </c>
      <c r="BD41" s="155">
        <f t="shared" si="8"/>
        <v>15.595893310753617</v>
      </c>
      <c r="BE41" s="155">
        <f t="shared" si="9"/>
        <v>13.575379223481733</v>
      </c>
      <c r="BF41" s="155">
        <f t="shared" si="10"/>
        <v>16.915949407673558</v>
      </c>
      <c r="BG41" s="88"/>
      <c r="BH41" s="68">
        <v>103.35726304005523</v>
      </c>
      <c r="BI41" s="68">
        <v>106.49391265298411</v>
      </c>
      <c r="BJ41" s="165">
        <f ca="1">SUMIF(quarterly!$D:O,$B41,quarterly!O:O)</f>
        <v>973</v>
      </c>
      <c r="BK41" s="165">
        <f ca="1">SUMIF(quarterly!$D:P,$B41,quarterly!P:P)</f>
        <v>3034</v>
      </c>
      <c r="BL41" s="165">
        <f ca="1">SUMIF(quarterly!$D:Q,$B41,quarterly!Q:Q)</f>
        <v>5813</v>
      </c>
      <c r="BM41" s="165">
        <f ca="1">SUMIF(quarterly!$D:R,$B41,quarterly!R:R)</f>
        <v>-2779</v>
      </c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71"/>
      <c r="CD41" s="165">
        <f ca="1">SUMIF(quarterly!$D:AI,$B41,quarterly!AI:AI)</f>
        <v>359</v>
      </c>
      <c r="CE41" s="163"/>
      <c r="CF41" s="163"/>
      <c r="CG41" s="208">
        <f ca="1">SUMIF(quarterly!$D:AL,$B41,quarterly!AL:AL)</f>
        <v>5741.7000000000007</v>
      </c>
      <c r="CH41" s="208">
        <f ca="1">SUMIF(quarterly!$D:AM,$B41,quarterly!AM:AM)</f>
        <v>1298</v>
      </c>
      <c r="CI41" s="208">
        <f ca="1">SUMIF(quarterly!$D:AN,$B41,quarterly!AN:AN)</f>
        <v>4443.7</v>
      </c>
      <c r="CJ41" s="208">
        <f ca="1">SUMIF(quarterly!$D:AO,$B41,quarterly!AO:AO)</f>
        <v>955.50000000000011</v>
      </c>
      <c r="CK41" s="69"/>
      <c r="CL41" s="69"/>
      <c r="CM41" s="69"/>
      <c r="CN41" s="69"/>
      <c r="CO41" s="69"/>
      <c r="CP41" s="69"/>
      <c r="CQ41" s="69"/>
      <c r="CR41" s="108">
        <f>VLOOKUP($A41,quarterly!$B$2:$CL$143,COLUMN(quarterly!$AV:$AV))</f>
        <v>6066.3</v>
      </c>
      <c r="CS41" s="165">
        <f ca="1">SUMIF(quarterly!$D:AX,$B41,quarterly!AX:AX)</f>
        <v>596.59999999999991</v>
      </c>
      <c r="CT41" s="165">
        <f ca="1">SUMIF(quarterly!$D:AY,$B41,quarterly!AY:AY)</f>
        <v>-292.2</v>
      </c>
      <c r="CU41" s="133"/>
      <c r="CV41" s="133"/>
      <c r="CW41" s="133"/>
      <c r="CX41" s="133"/>
      <c r="CY41" s="133"/>
      <c r="CZ41" s="203"/>
      <c r="DA41" s="50">
        <v>6.7</v>
      </c>
      <c r="DB41" s="50">
        <v>15.5</v>
      </c>
      <c r="DC41" s="70">
        <v>2.7601435274634278</v>
      </c>
      <c r="DD41" s="70">
        <v>1.5984654731457799</v>
      </c>
      <c r="DE41" s="67">
        <v>3024.1</v>
      </c>
      <c r="DF41" s="215">
        <v>2465</v>
      </c>
      <c r="DG41" s="107">
        <v>512.9</v>
      </c>
      <c r="DH41" s="68">
        <v>1952.1</v>
      </c>
      <c r="DI41" s="207">
        <v>2320.5</v>
      </c>
      <c r="DJ41" s="107">
        <v>1475</v>
      </c>
      <c r="DK41" s="107">
        <v>549.20000000000005</v>
      </c>
      <c r="DL41" s="107">
        <v>265.10000000000002</v>
      </c>
      <c r="DM41" s="67">
        <v>660.7</v>
      </c>
      <c r="DN41" s="107">
        <v>504</v>
      </c>
      <c r="DO41" s="107">
        <v>341.5</v>
      </c>
      <c r="DP41" s="107">
        <v>144.5</v>
      </c>
      <c r="DQ41" s="107">
        <v>0</v>
      </c>
      <c r="DR41" s="107">
        <v>559.1</v>
      </c>
      <c r="DS41" s="107">
        <v>3081.8</v>
      </c>
      <c r="DT41" s="69"/>
      <c r="DU41" s="69"/>
      <c r="DV41" s="107">
        <v>-215.1</v>
      </c>
      <c r="DW41" s="69"/>
      <c r="DX41" s="69"/>
      <c r="DY41" s="132">
        <f>VLOOKUP($A41,quarterly!$B$2:$CQ$153,COLUMN($BY:$BY))</f>
        <v>6066.3</v>
      </c>
      <c r="DZ41" s="132">
        <f>VLOOKUP($A41,quarterly!$B$2:$CQ$153,COLUMN($BZ:$BZ))</f>
        <v>1783.3</v>
      </c>
      <c r="EA41" s="132">
        <f>VLOOKUP($A41,quarterly!$B$2:$CQ$153,COLUMN($CA:$CA))</f>
        <v>4283</v>
      </c>
      <c r="EB41" s="191">
        <f ca="1">SUMIF(monthly!$D:R,$B41,monthly!R:R)/COUNTIF(monthly!$D:$D,$B41)</f>
        <v>28.307499999999994</v>
      </c>
      <c r="EC41" s="191">
        <f ca="1">SUMIF(monthly!$D:S,$B41,monthly!S:S)/COUNTIF(monthly!$D:$D,$B41)</f>
        <v>279.05916666666661</v>
      </c>
      <c r="ED41" s="191">
        <f ca="1">SUMIF(monthly!$D:T,$B41,monthly!T:T)/COUNTIF(monthly!$D:$D,$B41)</f>
        <v>1814.5233333333333</v>
      </c>
      <c r="EE41" s="191">
        <f ca="1">SUMIF(monthly!$D:U,$B41,monthly!U:U)/COUNTIF(monthly!$D:$D,$B41)</f>
        <v>903.90583333333325</v>
      </c>
      <c r="EF41" s="191">
        <f ca="1">SUMIF(monthly!$D:V,$B41,monthly!V:V)/COUNTIF(monthly!$D:$D,$B41)</f>
        <v>167.17296200706841</v>
      </c>
      <c r="EG41" s="166"/>
      <c r="EH41" s="166"/>
      <c r="EI41" s="166"/>
      <c r="EJ41" s="191">
        <f ca="1">SUMIF(quarterly!$D:CK,$B41,quarterly!CK:CK)/COUNTIF(quarterly!$D:$D,$B41)</f>
        <v>128.4</v>
      </c>
      <c r="EK41" s="191">
        <f t="shared" ca="1" si="11"/>
        <v>4.475183075671274</v>
      </c>
      <c r="EL41" s="104">
        <v>87.555999999999997</v>
      </c>
      <c r="EM41" s="104">
        <v>1.3480000000000001</v>
      </c>
      <c r="EN41" s="50">
        <v>3.2850000000000001</v>
      </c>
      <c r="EO41" s="50">
        <v>9.0739999999999998</v>
      </c>
      <c r="EP41" s="50">
        <v>2.86</v>
      </c>
      <c r="EQ41" s="50">
        <v>8.798</v>
      </c>
      <c r="ER41" s="50">
        <v>4.774</v>
      </c>
      <c r="ES41" s="68">
        <v>7892.0839999999998</v>
      </c>
      <c r="ET41" s="68">
        <v>-7904.335</v>
      </c>
    </row>
    <row r="42" spans="1:150" s="45" customFormat="1">
      <c r="A42" s="154">
        <v>37226</v>
      </c>
      <c r="B42" s="44" t="s">
        <v>1072</v>
      </c>
      <c r="C42" s="50">
        <v>7749.6418018365157</v>
      </c>
      <c r="D42" s="50">
        <v>10396.289593878231</v>
      </c>
      <c r="E42" s="50">
        <f t="shared" si="12"/>
        <v>7995.1895938782309</v>
      </c>
      <c r="F42" s="50">
        <f t="shared" si="13"/>
        <v>6628.7418018365152</v>
      </c>
      <c r="G42" s="50">
        <v>3577.5</v>
      </c>
      <c r="H42" s="50">
        <v>2401.1</v>
      </c>
      <c r="I42" s="50">
        <v>731.1</v>
      </c>
      <c r="J42" s="50">
        <v>167.2</v>
      </c>
      <c r="K42" s="45">
        <v>702.3</v>
      </c>
      <c r="L42" s="50">
        <v>558</v>
      </c>
      <c r="M42" s="50">
        <v>258.39999999999998</v>
      </c>
      <c r="N42" s="50">
        <v>406.7</v>
      </c>
      <c r="O42" s="167">
        <v>987.3</v>
      </c>
      <c r="P42" s="167">
        <v>253.3</v>
      </c>
      <c r="Q42" s="167">
        <v>2909</v>
      </c>
      <c r="R42" s="167">
        <v>1120.9000000000001</v>
      </c>
      <c r="S42" s="167">
        <v>594.5</v>
      </c>
      <c r="T42" s="167">
        <v>116.1</v>
      </c>
      <c r="U42" s="167">
        <v>600.9</v>
      </c>
      <c r="V42" s="167">
        <v>428.2</v>
      </c>
      <c r="W42" s="167">
        <v>209.7</v>
      </c>
      <c r="X42" s="167">
        <v>343.2</v>
      </c>
      <c r="Y42" s="167">
        <v>907.5</v>
      </c>
      <c r="Z42" s="167">
        <v>232.8</v>
      </c>
      <c r="AA42" s="50">
        <v>4962.3</v>
      </c>
      <c r="AB42" s="50">
        <v>1688.0425545733285</v>
      </c>
      <c r="AC42" s="50">
        <v>2199.837433054453</v>
      </c>
      <c r="AD42" s="100">
        <v>186.30960625045034</v>
      </c>
      <c r="AE42" s="50">
        <v>6791.9</v>
      </c>
      <c r="AF42" s="50">
        <v>5432.1</v>
      </c>
      <c r="AG42" s="259">
        <f>HLOOKUP($A42,computation!$1:$1048576,ROW(computation!$49:$49)-ROW(computation!$1:$1)+1,0)</f>
        <v>7749.6418018365157</v>
      </c>
      <c r="AH42" s="259">
        <f>HLOOKUP($A42,computation!$1:$1048576,ROW(computation!$51:$51)-ROW(computation!$1:$1)+1,0)</f>
        <v>2854.8</v>
      </c>
      <c r="AI42" s="259">
        <f>HLOOKUP($A42,computation!$1:$1048576,ROW(computation!$53:$53)-ROW(computation!$1:$1)+1,0)</f>
        <v>1551.6681361169872</v>
      </c>
      <c r="AJ42" s="259">
        <f>HLOOKUP($A42,computation!$1:$1048576,ROW(computation!$55:$55)-ROW(computation!$1:$1)+1,0)</f>
        <v>1887.1</v>
      </c>
      <c r="AK42" s="259">
        <f>HLOOKUP($A42,computation!$1:$1048576,ROW(computation!$57:$57)-ROW(computation!$1:$1)+1,0)</f>
        <v>159.87366571952771</v>
      </c>
      <c r="AL42" s="259">
        <f>HLOOKUP($A42,computation!$1:$1048576,ROW(computation!$59:$59)-ROW(computation!$1:$1)+1,0)</f>
        <v>5775.4</v>
      </c>
      <c r="AM42" s="259">
        <f>HLOOKUP($A42,computation!$1:$1048576,ROW(computation!$61:$61)-ROW(computation!$1:$1)+1,0)</f>
        <v>4479.2</v>
      </c>
      <c r="AN42" s="157">
        <f t="shared" si="7"/>
        <v>134.15187256028415</v>
      </c>
      <c r="AO42" s="157">
        <f t="shared" si="0"/>
        <v>173.82303488860867</v>
      </c>
      <c r="AP42" s="157">
        <f t="shared" si="1"/>
        <v>108.78889082543223</v>
      </c>
      <c r="AQ42" s="157">
        <f t="shared" si="2"/>
        <v>116.57238265351349</v>
      </c>
      <c r="AR42" s="157">
        <f t="shared" si="3"/>
        <v>116.5355191</v>
      </c>
      <c r="AS42" s="157">
        <f t="shared" si="4"/>
        <v>117.60051251861343</v>
      </c>
      <c r="AT42" s="157">
        <f t="shared" si="5"/>
        <v>121.27388819432043</v>
      </c>
      <c r="AU42" s="100">
        <v>2050.3000000000002</v>
      </c>
      <c r="AV42" s="100">
        <v>6785.1</v>
      </c>
      <c r="AW42" s="100">
        <v>9473.4</v>
      </c>
      <c r="AX42" s="100">
        <v>922.9</v>
      </c>
      <c r="AY42" s="106">
        <v>-408.1</v>
      </c>
      <c r="AZ42" s="50">
        <v>9988.2000000000007</v>
      </c>
      <c r="BA42" s="50">
        <v>596.85</v>
      </c>
      <c r="BB42" s="50">
        <v>232.33698000000004</v>
      </c>
      <c r="BC42" s="50">
        <f t="shared" si="6"/>
        <v>364.51301999999998</v>
      </c>
      <c r="BD42" s="155">
        <f t="shared" si="8"/>
        <v>9.2981733278395762</v>
      </c>
      <c r="BE42" s="155">
        <f t="shared" si="9"/>
        <v>9.5853423336548005</v>
      </c>
      <c r="BF42" s="155">
        <f t="shared" si="10"/>
        <v>9.1159187254637999</v>
      </c>
      <c r="BG42" s="88"/>
      <c r="BH42" s="68">
        <v>96.93130621398879</v>
      </c>
      <c r="BI42" s="68">
        <v>100.55</v>
      </c>
      <c r="BJ42" s="165">
        <f ca="1">SUMIF(quarterly!$D:O,$B42,quarterly!O:O)</f>
        <v>943</v>
      </c>
      <c r="BK42" s="165">
        <f ca="1">SUMIF(quarterly!$D:P,$B42,quarterly!P:P)</f>
        <v>2940</v>
      </c>
      <c r="BL42" s="165">
        <f ca="1">SUMIF(quarterly!$D:Q,$B42,quarterly!Q:Q)</f>
        <v>6105</v>
      </c>
      <c r="BM42" s="165">
        <f ca="1">SUMIF(quarterly!$D:R,$B42,quarterly!R:R)</f>
        <v>-3165</v>
      </c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71"/>
      <c r="CD42" s="165">
        <f ca="1">SUMIF(quarterly!$D:AI,$B42,quarterly!AI:AI)</f>
        <v>708</v>
      </c>
      <c r="CE42" s="163"/>
      <c r="CF42" s="163"/>
      <c r="CG42" s="164">
        <f ca="1">SUMIF(quarterly!$D:AL,$B42,quarterly!AL:AL)</f>
        <v>6084.8</v>
      </c>
      <c r="CH42" s="208">
        <f ca="1">SUMIF(quarterly!$D:AM,$B42,quarterly!AM:AM)</f>
        <v>1189.2000000000003</v>
      </c>
      <c r="CI42" s="208">
        <f ca="1">SUMIF(quarterly!$D:AN,$B42,quarterly!AN:AN)</f>
        <v>4895.6000000000004</v>
      </c>
      <c r="CJ42" s="164">
        <f ca="1">SUMIF(quarterly!$D:AO,$B42,quarterly!AO:AO)</f>
        <v>801.1</v>
      </c>
      <c r="CK42" s="69"/>
      <c r="CL42" s="91">
        <v>87.6</v>
      </c>
      <c r="CM42" s="91">
        <v>86.3</v>
      </c>
      <c r="CN42" s="91">
        <v>94.5</v>
      </c>
      <c r="CO42" s="91">
        <v>343.3</v>
      </c>
      <c r="CP42" s="50">
        <v>376.1</v>
      </c>
      <c r="CQ42" s="50">
        <v>179.6</v>
      </c>
      <c r="CR42" s="108">
        <f>VLOOKUP($A42,quarterly!$B$2:$CL$143,COLUMN(quarterly!$AV:$AV))</f>
        <v>7409.1</v>
      </c>
      <c r="CS42" s="165">
        <f ca="1">SUMIF(quarterly!$D:AX,$B42,quarterly!AX:AX)</f>
        <v>623.20000000000005</v>
      </c>
      <c r="CT42" s="165">
        <f ca="1">SUMIF(quarterly!$D:AY,$B42,quarterly!AY:AY)</f>
        <v>-355.79999999999995</v>
      </c>
      <c r="CU42" s="133"/>
      <c r="CV42" s="133"/>
      <c r="CW42" s="133"/>
      <c r="CX42" s="133"/>
      <c r="CY42" s="133"/>
      <c r="CZ42" s="203"/>
      <c r="DA42" s="50">
        <v>4.0999999999999996</v>
      </c>
      <c r="DB42" s="50">
        <v>14.6</v>
      </c>
      <c r="DC42" s="70">
        <v>3.360215053763441</v>
      </c>
      <c r="DD42" s="70">
        <v>1.8261504747991235</v>
      </c>
      <c r="DE42" s="67">
        <v>3248.1</v>
      </c>
      <c r="DF42" s="215">
        <v>2466.4</v>
      </c>
      <c r="DG42" s="107">
        <v>535.1</v>
      </c>
      <c r="DH42" s="68">
        <v>1931.3</v>
      </c>
      <c r="DI42" s="207">
        <v>2294.9</v>
      </c>
      <c r="DJ42" s="107">
        <v>1509.2</v>
      </c>
      <c r="DK42" s="107">
        <v>598.79999999999995</v>
      </c>
      <c r="DL42" s="107">
        <v>252</v>
      </c>
      <c r="DM42" s="67">
        <v>658.4</v>
      </c>
      <c r="DN42" s="107">
        <v>505.4</v>
      </c>
      <c r="DO42" s="107">
        <v>280.3</v>
      </c>
      <c r="DP42" s="107">
        <v>171.5</v>
      </c>
      <c r="DQ42" s="107">
        <v>0</v>
      </c>
      <c r="DR42" s="107">
        <v>781.7</v>
      </c>
      <c r="DS42" s="107">
        <v>2845.9</v>
      </c>
      <c r="DT42" s="69"/>
      <c r="DU42" s="69"/>
      <c r="DV42" s="107">
        <v>48.1</v>
      </c>
      <c r="DW42" s="69"/>
      <c r="DX42" s="69"/>
      <c r="DY42" s="132">
        <f>VLOOKUP($A42,quarterly!$B$2:$CQ$153,COLUMN($BY:$BY))</f>
        <v>7409.1</v>
      </c>
      <c r="DZ42" s="132">
        <f>VLOOKUP($A42,quarterly!$B$2:$CQ$153,COLUMN($BZ:$BZ))</f>
        <v>2115.1</v>
      </c>
      <c r="EA42" s="132">
        <f>VLOOKUP($A42,quarterly!$B$2:$CQ$153,COLUMN($CA:$CA))</f>
        <v>5294</v>
      </c>
      <c r="EB42" s="191">
        <f ca="1">SUMIF(monthly!$D:R,$B42,monthly!R:R)/COUNTIF(monthly!$D:$D,$B42)</f>
        <v>24.411666666666665</v>
      </c>
      <c r="EC42" s="191">
        <f ca="1">SUMIF(monthly!$D:S,$B42,monthly!S:S)/COUNTIF(monthly!$D:$D,$B42)</f>
        <v>270.99</v>
      </c>
      <c r="ED42" s="191">
        <f ca="1">SUMIF(monthly!$D:T,$B42,monthly!T:T)/COUNTIF(monthly!$D:$D,$B42)</f>
        <v>1580.17</v>
      </c>
      <c r="EE42" s="191">
        <f ca="1">SUMIF(monthly!$D:U,$B42,monthly!U:U)/COUNTIF(monthly!$D:$D,$B42)</f>
        <v>1088.3758333333333</v>
      </c>
      <c r="EF42" s="191">
        <f ca="1">SUMIF(monthly!$D:V,$B42,monthly!V:V)/COUNTIF(monthly!$D:$D,$B42)</f>
        <v>121.69529854910708</v>
      </c>
      <c r="EG42" s="166"/>
      <c r="EH42" s="166"/>
      <c r="EI42" s="166"/>
      <c r="EJ42" s="191">
        <f ca="1">SUMIF(quarterly!$D:CK,$B42,quarterly!CK:CK)/COUNTIF(quarterly!$D:$D,$B42)</f>
        <v>134.02500000000001</v>
      </c>
      <c r="EK42" s="191">
        <f t="shared" ca="1" si="11"/>
        <v>4.3808411214953269</v>
      </c>
      <c r="EL42" s="104">
        <v>88.442999999999998</v>
      </c>
      <c r="EM42" s="104">
        <v>1.014</v>
      </c>
      <c r="EN42" s="50">
        <v>2.5640000000000001</v>
      </c>
      <c r="EO42" s="50">
        <v>-1.22</v>
      </c>
      <c r="EP42" s="50">
        <v>0.184</v>
      </c>
      <c r="EQ42" s="50">
        <v>3.9729999999999999</v>
      </c>
      <c r="ER42" s="50">
        <v>2.2879999999999998</v>
      </c>
      <c r="ES42" s="68">
        <v>7631.0249999999996</v>
      </c>
      <c r="ET42" s="68">
        <v>-7666.1210000000001</v>
      </c>
    </row>
    <row r="43" spans="1:150" s="45" customFormat="1">
      <c r="A43" s="154">
        <v>37591</v>
      </c>
      <c r="B43" s="44" t="s">
        <v>1073</v>
      </c>
      <c r="C43" s="50">
        <v>7905.4</v>
      </c>
      <c r="D43" s="50">
        <v>11871.9</v>
      </c>
      <c r="E43" s="50">
        <f t="shared" si="12"/>
        <v>9506.9</v>
      </c>
      <c r="F43" s="50">
        <f t="shared" si="13"/>
        <v>6903.0999999999995</v>
      </c>
      <c r="G43" s="50">
        <v>4428</v>
      </c>
      <c r="H43" s="50">
        <v>2365</v>
      </c>
      <c r="I43" s="50">
        <v>729.3</v>
      </c>
      <c r="J43" s="50">
        <v>194.8</v>
      </c>
      <c r="K43" s="45">
        <v>995.7</v>
      </c>
      <c r="L43" s="50">
        <v>745.5</v>
      </c>
      <c r="M43" s="50">
        <v>268</v>
      </c>
      <c r="N43" s="50">
        <v>407</v>
      </c>
      <c r="O43" s="167">
        <v>1085.8</v>
      </c>
      <c r="P43" s="167">
        <v>265.89999999999998</v>
      </c>
      <c r="Q43" s="167">
        <v>2891.9</v>
      </c>
      <c r="R43" s="167">
        <v>1002.3</v>
      </c>
      <c r="S43" s="167">
        <v>560</v>
      </c>
      <c r="T43" s="167">
        <v>120.7</v>
      </c>
      <c r="U43" s="167">
        <v>805</v>
      </c>
      <c r="V43" s="167">
        <v>525.5</v>
      </c>
      <c r="W43" s="167">
        <v>205.5</v>
      </c>
      <c r="X43" s="167">
        <v>324.2</v>
      </c>
      <c r="Y43" s="167">
        <v>942.8</v>
      </c>
      <c r="Z43" s="167">
        <v>230.9</v>
      </c>
      <c r="AA43" s="50">
        <v>6574.9</v>
      </c>
      <c r="AB43" s="50">
        <v>1987.6</v>
      </c>
      <c r="AC43" s="50">
        <v>2463.9</v>
      </c>
      <c r="AD43" s="100">
        <v>506.1</v>
      </c>
      <c r="AE43" s="50">
        <v>7100</v>
      </c>
      <c r="AF43" s="50">
        <v>6760.6</v>
      </c>
      <c r="AG43" s="259">
        <f>HLOOKUP($A43,computation!$1:$1048576,ROW(computation!$49:$49)-ROW(computation!$1:$1)+1,0)</f>
        <v>7905.4</v>
      </c>
      <c r="AH43" s="259">
        <f>HLOOKUP($A43,computation!$1:$1048576,ROW(computation!$51:$51)-ROW(computation!$1:$1)+1,0)</f>
        <v>3334.9</v>
      </c>
      <c r="AI43" s="259">
        <f>HLOOKUP($A43,computation!$1:$1048576,ROW(computation!$53:$53)-ROW(computation!$1:$1)+1,0)</f>
        <v>1725.8</v>
      </c>
      <c r="AJ43" s="259">
        <f>HLOOKUP($A43,computation!$1:$1048576,ROW(computation!$55:$55)-ROW(computation!$1:$1)+1,0)</f>
        <v>1995.9</v>
      </c>
      <c r="AK43" s="259">
        <f>HLOOKUP($A43,computation!$1:$1048576,ROW(computation!$57:$57)-ROW(computation!$1:$1)+1,0)</f>
        <v>410.1</v>
      </c>
      <c r="AL43" s="259">
        <f>HLOOKUP($A43,computation!$1:$1048576,ROW(computation!$59:$59)-ROW(computation!$1:$1)+1,0)</f>
        <v>5702.8</v>
      </c>
      <c r="AM43" s="259">
        <f>HLOOKUP($A43,computation!$1:$1048576,ROW(computation!$61:$61)-ROW(computation!$1:$1)+1,0)</f>
        <v>5264.1</v>
      </c>
      <c r="AN43" s="157">
        <f t="shared" si="7"/>
        <v>150.17456422192424</v>
      </c>
      <c r="AO43" s="157">
        <f t="shared" si="0"/>
        <v>197.15433746139311</v>
      </c>
      <c r="AP43" s="157">
        <f t="shared" si="1"/>
        <v>115.16977633561247</v>
      </c>
      <c r="AQ43" s="157">
        <f t="shared" si="2"/>
        <v>123.44806854050805</v>
      </c>
      <c r="AR43" s="157">
        <f t="shared" si="3"/>
        <v>123.40892465252378</v>
      </c>
      <c r="AS43" s="157">
        <f t="shared" si="4"/>
        <v>124.50024549344181</v>
      </c>
      <c r="AT43" s="157">
        <f t="shared" si="5"/>
        <v>128.42841131437473</v>
      </c>
      <c r="AU43" s="100">
        <v>2245.4</v>
      </c>
      <c r="AV43" s="100">
        <v>8007.5</v>
      </c>
      <c r="AW43" s="100">
        <v>11000.1</v>
      </c>
      <c r="AX43" s="100">
        <v>871.8</v>
      </c>
      <c r="AY43" s="106">
        <v>-415.2</v>
      </c>
      <c r="AZ43" s="50">
        <v>11456.7</v>
      </c>
      <c r="BA43" s="50">
        <v>667.27499999999998</v>
      </c>
      <c r="BB43" s="50">
        <v>272.00028000000003</v>
      </c>
      <c r="BC43" s="50">
        <f t="shared" si="6"/>
        <v>395.27471999999995</v>
      </c>
      <c r="BD43" s="155">
        <f t="shared" si="8"/>
        <v>11.799447097260618</v>
      </c>
      <c r="BE43" s="155">
        <f t="shared" si="9"/>
        <v>17.071453713481155</v>
      </c>
      <c r="BF43" s="155">
        <f t="shared" si="10"/>
        <v>8.4391224214706906</v>
      </c>
      <c r="BG43" s="92">
        <v>101.89594931559438</v>
      </c>
      <c r="BH43" s="68">
        <v>98.781718045904796</v>
      </c>
      <c r="BI43" s="68">
        <v>102.19281641079968</v>
      </c>
      <c r="BJ43" s="165">
        <f ca="1">SUMIF(quarterly!$D:O,$B43,quarterly!O:O)</f>
        <v>-502.5</v>
      </c>
      <c r="BK43" s="165">
        <f ca="1">SUMIF(quarterly!$D:P,$B43,quarterly!P:P)</f>
        <v>179.3</v>
      </c>
      <c r="BL43" s="165">
        <f ca="1">SUMIF(quarterly!$D:Q,$B43,quarterly!Q:Q)</f>
        <v>7016.3</v>
      </c>
      <c r="BM43" s="165">
        <f ca="1">SUMIF(quarterly!$D:R,$B43,quarterly!R:R)</f>
        <v>-6837</v>
      </c>
      <c r="BN43" s="165">
        <f ca="1">SUMIF(quarterly!$D:S,$B43,quarterly!S:S)</f>
        <v>2190</v>
      </c>
      <c r="BO43" s="165">
        <f ca="1">SUMIF(quarterly!$D:T,$B43,quarterly!T:T)</f>
        <v>6387</v>
      </c>
      <c r="BP43" s="165">
        <f ca="1">SUMIF(quarterly!$D:U,$B43,quarterly!U:U)</f>
        <v>-4197</v>
      </c>
      <c r="BQ43" s="165">
        <f ca="1">SUMIF(quarterly!$D:V,$B43,quarterly!V:V)</f>
        <v>-2010.7</v>
      </c>
      <c r="BR43" s="165">
        <f ca="1">SUMIF(quarterly!$D:W,$B43,quarterly!W:W)</f>
        <v>629.29999999999995</v>
      </c>
      <c r="BS43" s="165">
        <f ca="1">SUMIF(quarterly!$D:X,$B43,quarterly!X:X)</f>
        <v>-2640</v>
      </c>
      <c r="BT43" s="165">
        <f ca="1">SUMIF(quarterly!$D:Y,$B43,quarterly!Y:Y)</f>
        <v>-787.5</v>
      </c>
      <c r="BU43" s="165">
        <f ca="1">SUMIF(quarterly!$D:Z,$B43,quarterly!Z:Z)</f>
        <v>106.19999999999999</v>
      </c>
      <c r="BV43" s="165">
        <f ca="1">SUMIF(quarterly!$D:AA,$B43,quarterly!AA:AA)</f>
        <v>-893.69999999999993</v>
      </c>
      <c r="BW43" s="165">
        <f ca="1">SUMIF(quarterly!$D:AB,$B43,quarterly!AB:AB)</f>
        <v>105.69999999999999</v>
      </c>
      <c r="BX43" s="165">
        <f ca="1">SUMIF(quarterly!$D:AC,$B43,quarterly!AC:AC)</f>
        <v>334.2</v>
      </c>
      <c r="BY43" s="165">
        <f ca="1">SUMIF(quarterly!$D:AD,$B43,quarterly!AD:AD)</f>
        <v>-228.49999999999997</v>
      </c>
      <c r="BZ43" s="165">
        <f ca="1">SUMIF(quarterly!$D:AE,$B43,quarterly!AE:AE)</f>
        <v>0</v>
      </c>
      <c r="CA43" s="165">
        <f ca="1">SUMIF(quarterly!$D:AF,$B43,quarterly!AF:AF)</f>
        <v>0</v>
      </c>
      <c r="CB43" s="165">
        <f ca="1">SUMIF(quarterly!$D:AG,$B43,quarterly!AG:AG)</f>
        <v>0</v>
      </c>
      <c r="CC43" s="165">
        <f ca="1">SUMIF(quarterly!$D:AH,$B43,quarterly!AH:AH)</f>
        <v>320.10000000000002</v>
      </c>
      <c r="CD43" s="165">
        <f ca="1">SUMIF(quarterly!$D:AI,$B43,quarterly!AI:AI)</f>
        <v>-239.2</v>
      </c>
      <c r="CE43" s="108">
        <f>VLOOKUP($A43,monthly!$B$3:$Y$1260,COLUMN(monthly!$E:$E))</f>
        <v>1350.3882779999999</v>
      </c>
      <c r="CF43" s="108">
        <f>VLOOKUP($A43,monthly!$B$3:$Y$1260,COLUMN(monthly!$F:$F))</f>
        <v>1376.5081440939468</v>
      </c>
      <c r="CG43" s="208">
        <f ca="1">SUMIF(quarterly!$D:AL,$B43,quarterly!AL:AL)</f>
        <v>6367.1</v>
      </c>
      <c r="CH43" s="208">
        <f ca="1">SUMIF(quarterly!$D:AM,$B43,quarterly!AM:AM)</f>
        <v>1593.1000000000001</v>
      </c>
      <c r="CI43" s="208">
        <f ca="1">SUMIF(quarterly!$D:AN,$B43,quarterly!AN:AN)</f>
        <v>4774</v>
      </c>
      <c r="CJ43" s="208">
        <f ca="1">SUMIF(quarterly!$D:AO,$B43,quarterly!AO:AO)</f>
        <v>1084.9000000000001</v>
      </c>
      <c r="CK43" s="69"/>
      <c r="CL43" s="91">
        <v>82.4</v>
      </c>
      <c r="CM43" s="91">
        <v>78.099999999999994</v>
      </c>
      <c r="CN43" s="91">
        <v>101.5</v>
      </c>
      <c r="CO43" s="91">
        <v>377.4</v>
      </c>
      <c r="CP43" s="104">
        <v>401.8</v>
      </c>
      <c r="CQ43" s="104">
        <v>270.3</v>
      </c>
      <c r="CR43" s="108">
        <f>VLOOKUP($A43,quarterly!$B$2:$CL$143,COLUMN(quarterly!$AV:$AV))</f>
        <v>8365.2999999999993</v>
      </c>
      <c r="CS43" s="165">
        <f ca="1">SUMIF(quarterly!$D:AX,$B43,quarterly!AX:AX)</f>
        <v>257</v>
      </c>
      <c r="CT43" s="165">
        <f ca="1">SUMIF(quarterly!$D:AY,$B43,quarterly!AY:AY)</f>
        <v>-363.70000000000005</v>
      </c>
      <c r="CU43" s="132">
        <f>VLOOKUP($A43,monthly!$B$3:$Q$269,COLUMN($G:$G))</f>
        <v>3569.19387413</v>
      </c>
      <c r="CV43" s="132">
        <f>VLOOKUP($A43,monthly!$B$3:$Q$269,COLUMN($H:$H))</f>
        <v>1598.6767155500002</v>
      </c>
      <c r="CW43" s="132">
        <f>VLOOKUP($A43,monthly!$B$3:$Q$269,COLUMN($I:$I))</f>
        <v>1421.2665109675349</v>
      </c>
      <c r="CX43" s="132">
        <f>VLOOKUP($A43,monthly!$B$3:$Q$269,COLUMN($J:$J))</f>
        <v>1780.1940101600001</v>
      </c>
      <c r="CY43" s="132">
        <f>VLOOKUP($A43,monthly!$B$3:$Q$269,COLUMN($K:$K))</f>
        <v>1365.9508772699996</v>
      </c>
      <c r="CZ43" s="132">
        <f>VLOOKUP($A43,monthly!$B$3:$Q$269,COLUMN($L:$L))</f>
        <v>1251.8240000000001</v>
      </c>
      <c r="DA43" s="50">
        <v>4.7</v>
      </c>
      <c r="DB43" s="50">
        <v>13.7</v>
      </c>
      <c r="DC43" s="70">
        <v>3.88651379712398</v>
      </c>
      <c r="DD43" s="70">
        <v>2.109704641350211</v>
      </c>
      <c r="DE43" s="68">
        <v>3286.4</v>
      </c>
      <c r="DF43" s="68">
        <v>2539.8000000000002</v>
      </c>
      <c r="DG43" s="107">
        <v>437.3</v>
      </c>
      <c r="DH43" s="68">
        <v>2102.5</v>
      </c>
      <c r="DI43" s="68">
        <f>DJ43+DN43+DO43</f>
        <v>2369.9</v>
      </c>
      <c r="DJ43" s="68">
        <v>1491</v>
      </c>
      <c r="DK43" s="68">
        <v>694.3</v>
      </c>
      <c r="DL43" s="68">
        <v>310.89999999999998</v>
      </c>
      <c r="DM43" s="68">
        <f>DJ43-DK43-DL43</f>
        <v>485.80000000000007</v>
      </c>
      <c r="DN43" s="68">
        <v>469.8</v>
      </c>
      <c r="DO43" s="68">
        <v>409.1</v>
      </c>
      <c r="DP43" s="68">
        <v>169.9</v>
      </c>
      <c r="DQ43" s="68">
        <v>0</v>
      </c>
      <c r="DR43" s="68">
        <v>746.6</v>
      </c>
      <c r="DS43" s="68">
        <v>3736.5</v>
      </c>
      <c r="DT43" s="68">
        <v>2541.5</v>
      </c>
      <c r="DU43" s="68">
        <v>1195</v>
      </c>
      <c r="DV43" s="108">
        <f>DE43-DS43</f>
        <v>-450.09999999999991</v>
      </c>
      <c r="DW43" s="68">
        <v>-126.6</v>
      </c>
      <c r="DX43" s="68">
        <v>576.6</v>
      </c>
      <c r="DY43" s="132">
        <f>VLOOKUP($A43,quarterly!$B$2:$CQ$153,COLUMN($BY:$BY))</f>
        <v>8365.2999999999993</v>
      </c>
      <c r="DZ43" s="132">
        <f>VLOOKUP($A43,quarterly!$B$2:$CQ$153,COLUMN($BZ:$BZ))</f>
        <v>2588.3000000000002</v>
      </c>
      <c r="EA43" s="132">
        <f>VLOOKUP($A43,quarterly!$B$2:$CQ$153,COLUMN($CA:$CA))</f>
        <v>5777</v>
      </c>
      <c r="EB43" s="191">
        <f ca="1">SUMIF(monthly!$D:R,$B43,monthly!R:R)/COUNTIF(monthly!$D:$D,$B43)</f>
        <v>24.999166666666667</v>
      </c>
      <c r="EC43" s="191">
        <f ca="1">SUMIF(monthly!$D:S,$B43,monthly!S:S)/COUNTIF(monthly!$D:$D,$B43)</f>
        <v>310.03249999999997</v>
      </c>
      <c r="ED43" s="191">
        <f ca="1">SUMIF(monthly!$D:T,$B43,monthly!T:T)/COUNTIF(monthly!$D:$D,$B43)</f>
        <v>1560.29</v>
      </c>
      <c r="EE43" s="191">
        <f ca="1">SUMIF(monthly!$D:U,$B43,monthly!U:U)/COUNTIF(monthly!$D:$D,$B43)</f>
        <v>1779.0425000000002</v>
      </c>
      <c r="EF43" s="191">
        <f ca="1">SUMIF(monthly!$D:V,$B43,monthly!V:V)/COUNTIF(monthly!$D:$D,$B43)</f>
        <v>118.65832170758922</v>
      </c>
      <c r="EG43" s="166"/>
      <c r="EH43" s="166"/>
      <c r="EI43" s="166"/>
      <c r="EJ43" s="191">
        <f ca="1">SUMIF(quarterly!$D:CK,$B43,quarterly!CK:CK)/COUNTIF(quarterly!$D:$D,$B43)</f>
        <v>138.05000000000001</v>
      </c>
      <c r="EK43" s="191">
        <f t="shared" ca="1" si="11"/>
        <v>3.0031710501772002</v>
      </c>
      <c r="EL43" s="104">
        <v>88.097999999999999</v>
      </c>
      <c r="EM43" s="104">
        <v>-0.39</v>
      </c>
      <c r="EN43" s="50">
        <v>3.9129999999999998</v>
      </c>
      <c r="EO43" s="50">
        <v>4.2389999999999999</v>
      </c>
      <c r="EP43" s="50">
        <v>0.26200000000000001</v>
      </c>
      <c r="EQ43" s="50">
        <v>7.15</v>
      </c>
      <c r="ER43" s="50">
        <v>2.8919999999999999</v>
      </c>
      <c r="ES43" s="68">
        <v>8020.2749999999996</v>
      </c>
      <c r="ET43" s="68">
        <v>-7999.6679999999997</v>
      </c>
    </row>
    <row r="44" spans="1:150" s="45" customFormat="1">
      <c r="A44" s="154">
        <v>37956</v>
      </c>
      <c r="B44" s="44" t="s">
        <v>1074</v>
      </c>
      <c r="C44" s="50">
        <v>8252.4</v>
      </c>
      <c r="D44" s="50">
        <v>13241.4</v>
      </c>
      <c r="E44" s="50">
        <f t="shared" si="12"/>
        <v>10315.9</v>
      </c>
      <c r="F44" s="50">
        <f t="shared" si="13"/>
        <v>7119.2999999999993</v>
      </c>
      <c r="G44" s="50">
        <v>4820</v>
      </c>
      <c r="H44" s="50">
        <v>2925.5</v>
      </c>
      <c r="I44" s="50">
        <v>820.8</v>
      </c>
      <c r="J44" s="50">
        <v>228.7</v>
      </c>
      <c r="K44" s="45">
        <v>1128.9000000000001</v>
      </c>
      <c r="L44" s="50">
        <v>849.9</v>
      </c>
      <c r="M44" s="50">
        <v>293.89999999999998</v>
      </c>
      <c r="N44" s="50">
        <v>422.9</v>
      </c>
      <c r="O44" s="167">
        <v>1123.8</v>
      </c>
      <c r="P44" s="167">
        <v>279.2</v>
      </c>
      <c r="Q44" s="167">
        <v>3115.8</v>
      </c>
      <c r="R44" s="167">
        <v>1133.0999999999999</v>
      </c>
      <c r="S44" s="167">
        <v>587.1</v>
      </c>
      <c r="T44" s="167">
        <v>124.9</v>
      </c>
      <c r="U44" s="167">
        <v>848.7</v>
      </c>
      <c r="V44" s="167">
        <v>539.4</v>
      </c>
      <c r="W44" s="167">
        <v>209.8</v>
      </c>
      <c r="X44" s="167">
        <v>313.3</v>
      </c>
      <c r="Y44" s="167">
        <v>907.4</v>
      </c>
      <c r="Z44" s="167">
        <v>225.5</v>
      </c>
      <c r="AA44" s="100">
        <v>6676.9</v>
      </c>
      <c r="AB44" s="50">
        <v>1837.6</v>
      </c>
      <c r="AC44" s="50">
        <v>2281.1999999999998</v>
      </c>
      <c r="AD44" s="100">
        <v>546</v>
      </c>
      <c r="AE44" s="50">
        <v>8724</v>
      </c>
      <c r="AF44" s="50">
        <v>6824.3</v>
      </c>
      <c r="AG44" s="259">
        <f>HLOOKUP($A44,computation!$1:$1048576,ROW(computation!$49:$49)-ROW(computation!$1:$1)+1,0)</f>
        <v>8252.4</v>
      </c>
      <c r="AH44" s="259">
        <f>HLOOKUP($A44,computation!$1:$1048576,ROW(computation!$51:$51)-ROW(computation!$1:$1)+1,0)</f>
        <v>3068.8</v>
      </c>
      <c r="AI44" s="259">
        <f>HLOOKUP($A44,computation!$1:$1048576,ROW(computation!$53:$53)-ROW(computation!$1:$1)+1,0)</f>
        <v>1483.8</v>
      </c>
      <c r="AJ44" s="259">
        <f>HLOOKUP($A44,computation!$1:$1048576,ROW(computation!$55:$55)-ROW(computation!$1:$1)+1,0)</f>
        <v>1720.8</v>
      </c>
      <c r="AK44" s="259">
        <f>HLOOKUP($A44,computation!$1:$1048576,ROW(computation!$57:$57)-ROW(computation!$1:$1)+1,0)</f>
        <v>412.1</v>
      </c>
      <c r="AL44" s="259">
        <f>HLOOKUP($A44,computation!$1:$1048576,ROW(computation!$59:$59)-ROW(computation!$1:$1)+1,0)</f>
        <v>6516.3</v>
      </c>
      <c r="AM44" s="259">
        <f>HLOOKUP($A44,computation!$1:$1048576,ROW(computation!$61:$61)-ROW(computation!$1:$1)+1,0)</f>
        <v>4949.3999999999996</v>
      </c>
      <c r="AN44" s="157">
        <f t="shared" si="7"/>
        <v>160.45514032281517</v>
      </c>
      <c r="AO44" s="157">
        <f t="shared" si="0"/>
        <v>217.57364442127215</v>
      </c>
      <c r="AP44" s="157">
        <f t="shared" si="1"/>
        <v>123.84418385227119</v>
      </c>
      <c r="AQ44" s="157">
        <f t="shared" si="2"/>
        <v>132.56624825662482</v>
      </c>
      <c r="AR44" s="157">
        <f t="shared" si="3"/>
        <v>132.49211356466876</v>
      </c>
      <c r="AS44" s="157">
        <f t="shared" si="4"/>
        <v>133.87965563279775</v>
      </c>
      <c r="AT44" s="157">
        <f t="shared" si="5"/>
        <v>137.8813593566897</v>
      </c>
      <c r="AU44" s="100">
        <v>2436.1999999999998</v>
      </c>
      <c r="AV44" s="100">
        <v>9063.7000000000007</v>
      </c>
      <c r="AW44" s="100">
        <v>12320.7</v>
      </c>
      <c r="AX44" s="100">
        <v>920.8</v>
      </c>
      <c r="AY44" s="106">
        <v>-425.4</v>
      </c>
      <c r="AZ44" s="50">
        <v>12816.1</v>
      </c>
      <c r="BA44" s="50">
        <v>765.42499999999995</v>
      </c>
      <c r="BB44" s="50">
        <v>308.08570500000002</v>
      </c>
      <c r="BC44" s="50">
        <f t="shared" si="6"/>
        <v>457.33929499999994</v>
      </c>
      <c r="BD44" s="155">
        <f t="shared" si="8"/>
        <v>14.7090779663557</v>
      </c>
      <c r="BE44" s="155">
        <f t="shared" si="9"/>
        <v>13.266686710763675</v>
      </c>
      <c r="BF44" s="155">
        <f t="shared" si="10"/>
        <v>15.701630248450993</v>
      </c>
      <c r="BG44" s="92">
        <v>107.58421826714468</v>
      </c>
      <c r="BH44" s="68">
        <v>97.58547263923802</v>
      </c>
      <c r="BI44" s="68">
        <v>108.50929687078961</v>
      </c>
      <c r="BJ44" s="165">
        <f ca="1">SUMIF(quarterly!$D:O,$B44,quarterly!O:O)</f>
        <v>496</v>
      </c>
      <c r="BK44" s="165">
        <f ca="1">SUMIF(quarterly!$D:P,$B44,quarterly!P:P)</f>
        <v>1348</v>
      </c>
      <c r="BL44" s="165">
        <f ca="1">SUMIF(quarterly!$D:Q,$B44,quarterly!Q:Q)</f>
        <v>8671</v>
      </c>
      <c r="BM44" s="165">
        <f ca="1">SUMIF(quarterly!$D:R,$B44,quarterly!R:R)</f>
        <v>-7323</v>
      </c>
      <c r="BN44" s="165">
        <f ca="1">SUMIF(quarterly!$D:S,$B44,quarterly!S:S)</f>
        <v>3611</v>
      </c>
      <c r="BO44" s="165">
        <f ca="1">SUMIF(quarterly!$D:T,$B44,quarterly!T:T)</f>
        <v>7842</v>
      </c>
      <c r="BP44" s="165">
        <f ca="1">SUMIF(quarterly!$D:U,$B44,quarterly!U:U)</f>
        <v>-4231</v>
      </c>
      <c r="BQ44" s="165">
        <f ca="1">SUMIF(quarterly!$D:V,$B44,quarterly!V:V)</f>
        <v>-2263</v>
      </c>
      <c r="BR44" s="165">
        <f ca="1">SUMIF(quarterly!$D:W,$B44,quarterly!W:W)</f>
        <v>829</v>
      </c>
      <c r="BS44" s="165">
        <f ca="1">SUMIF(quarterly!$D:X,$B44,quarterly!X:X)</f>
        <v>-3092</v>
      </c>
      <c r="BT44" s="165">
        <f ca="1">SUMIF(quarterly!$D:Y,$B44,quarterly!Y:Y)</f>
        <v>-1699</v>
      </c>
      <c r="BU44" s="165">
        <f ca="1">SUMIF(quarterly!$D:Z,$B44,quarterly!Z:Z)</f>
        <v>58</v>
      </c>
      <c r="BV44" s="165">
        <f ca="1">SUMIF(quarterly!$D:AA,$B44,quarterly!AA:AA)</f>
        <v>-1757</v>
      </c>
      <c r="BW44" s="165">
        <f ca="1">SUMIF(quarterly!$D:AB,$B44,quarterly!AB:AB)</f>
        <v>847</v>
      </c>
      <c r="BX44" s="165">
        <f ca="1">SUMIF(quarterly!$D:AC,$B44,quarterly!AC:AC)</f>
        <v>1137</v>
      </c>
      <c r="BY44" s="165">
        <f ca="1">SUMIF(quarterly!$D:AD,$B44,quarterly!AD:AD)</f>
        <v>-290</v>
      </c>
      <c r="BZ44" s="165">
        <f ca="1">SUMIF(quarterly!$D:AE,$B44,quarterly!AE:AE)</f>
        <v>0</v>
      </c>
      <c r="CA44" s="165">
        <f ca="1">SUMIF(quarterly!$D:AF,$B44,quarterly!AF:AF)</f>
        <v>0</v>
      </c>
      <c r="CB44" s="165">
        <f ca="1">SUMIF(quarterly!$D:AG,$B44,quarterly!AG:AG)</f>
        <v>0</v>
      </c>
      <c r="CC44" s="165">
        <f ca="1">SUMIF(quarterly!$D:AH,$B44,quarterly!AH:AH)</f>
        <v>-184.70000000000005</v>
      </c>
      <c r="CD44" s="164">
        <f ca="1">SUMIF(quarterly!$D:AI,$B44,quarterly!AI:AI)</f>
        <v>353.1</v>
      </c>
      <c r="CE44" s="108">
        <f>VLOOKUP($A44,monthly!$B$3:$Y$1260,COLUMN(monthly!$E:$E))</f>
        <v>1728.3178942</v>
      </c>
      <c r="CF44" s="108">
        <f>VLOOKUP($A44,monthly!$B$3:$Y$1260,COLUMN(monthly!$F:$F))</f>
        <v>1742.6512685835821</v>
      </c>
      <c r="CG44" s="208">
        <f ca="1">SUMIF(quarterly!$D:AL,$B44,quarterly!AL:AL)</f>
        <v>7822.1</v>
      </c>
      <c r="CH44" s="208">
        <f ca="1">SUMIF(quarterly!$D:AM,$B44,quarterly!AM:AM)</f>
        <v>1932.1</v>
      </c>
      <c r="CI44" s="208">
        <f ca="1">SUMIF(quarterly!$D:AN,$B44,quarterly!AN:AN)</f>
        <v>5890</v>
      </c>
      <c r="CJ44" s="208">
        <f ca="1">SUMIF(quarterly!$D:AO,$B44,quarterly!AO:AO)</f>
        <v>1390.8000000000002</v>
      </c>
      <c r="CK44" s="69"/>
      <c r="CL44" s="90">
        <v>98.4</v>
      </c>
      <c r="CM44" s="90">
        <v>93.6</v>
      </c>
      <c r="CN44" s="91">
        <v>115.4</v>
      </c>
      <c r="CO44" s="90">
        <v>407.3</v>
      </c>
      <c r="CP44" s="104">
        <v>438.5</v>
      </c>
      <c r="CQ44" s="104">
        <v>292.7</v>
      </c>
      <c r="CR44" s="108">
        <f>VLOOKUP($A44,quarterly!$B$2:$CL$143,COLUMN(quarterly!$AV:$AV))</f>
        <v>7924</v>
      </c>
      <c r="CS44" s="165">
        <f ca="1">SUMIF(quarterly!$D:AX,$B44,quarterly!AX:AX)</f>
        <v>141</v>
      </c>
      <c r="CT44" s="165">
        <f ca="1">SUMIF(quarterly!$D:AY,$B44,quarterly!AY:AY)</f>
        <v>-446.90000000000003</v>
      </c>
      <c r="CU44" s="132">
        <f>VLOOKUP($A44,monthly!$B$3:$Q$269,COLUMN($G:$G))</f>
        <v>3410.4992121600003</v>
      </c>
      <c r="CV44" s="132">
        <f>VLOOKUP($A44,monthly!$B$3:$Q$269,COLUMN($H:$H))</f>
        <v>1706.5162629399999</v>
      </c>
      <c r="CW44" s="132">
        <f>VLOOKUP($A44,monthly!$B$3:$Q$269,COLUMN($I:$I))</f>
        <v>1621.1051602774085</v>
      </c>
      <c r="CX44" s="132">
        <f>VLOOKUP($A44,monthly!$B$3:$Q$269,COLUMN($J:$J))</f>
        <v>1707.41578037</v>
      </c>
      <c r="CY44" s="132">
        <f>VLOOKUP($A44,monthly!$B$3:$Q$269,COLUMN($K:$K))</f>
        <v>1252.97713957</v>
      </c>
      <c r="CZ44" s="132">
        <f>VLOOKUP($A44,monthly!$B$3:$Q$269,COLUMN($L:$L))</f>
        <v>1302.1420000000001</v>
      </c>
      <c r="DA44" s="50">
        <v>1.6</v>
      </c>
      <c r="DB44" s="50">
        <v>8.8000000000000007</v>
      </c>
      <c r="DC44" s="70">
        <v>3.5511363636363633</v>
      </c>
      <c r="DD44" s="70">
        <v>2.3116042533518262</v>
      </c>
      <c r="DE44" s="68">
        <v>3650.2</v>
      </c>
      <c r="DF44" s="68">
        <v>2917.2</v>
      </c>
      <c r="DG44" s="107">
        <v>693.6</v>
      </c>
      <c r="DH44" s="68">
        <v>2223.6</v>
      </c>
      <c r="DI44" s="68">
        <f>DJ44+DN44+DO44</f>
        <v>2678</v>
      </c>
      <c r="DJ44" s="68">
        <v>1786.6</v>
      </c>
      <c r="DK44" s="68">
        <v>758.4</v>
      </c>
      <c r="DL44" s="68">
        <v>334.5</v>
      </c>
      <c r="DM44" s="68">
        <f>DJ44-DK44-DL44</f>
        <v>693.69999999999982</v>
      </c>
      <c r="DN44" s="68">
        <v>494.3</v>
      </c>
      <c r="DO44" s="68">
        <v>397.1</v>
      </c>
      <c r="DP44" s="68">
        <v>239.2</v>
      </c>
      <c r="DQ44" s="68">
        <v>0</v>
      </c>
      <c r="DR44" s="68">
        <v>733</v>
      </c>
      <c r="DS44" s="68">
        <v>3774.4</v>
      </c>
      <c r="DT44" s="68">
        <v>2695.4</v>
      </c>
      <c r="DU44" s="68">
        <v>1079</v>
      </c>
      <c r="DV44" s="108">
        <f t="shared" ref="DV44:DV50" si="14">DE44-DS44</f>
        <v>-124.20000000000027</v>
      </c>
      <c r="DW44" s="68">
        <v>-307</v>
      </c>
      <c r="DX44" s="68">
        <v>431.3</v>
      </c>
      <c r="DY44" s="132">
        <f>VLOOKUP($A44,quarterly!$B$2:$CQ$153,COLUMN($BY:$BY))</f>
        <v>7924</v>
      </c>
      <c r="DZ44" s="132">
        <f>VLOOKUP($A44,quarterly!$B$2:$CQ$153,COLUMN($BZ:$BZ))</f>
        <v>3022.9</v>
      </c>
      <c r="EA44" s="132">
        <f>VLOOKUP($A44,quarterly!$B$2:$CQ$153,COLUMN($CA:$CA))</f>
        <v>4901.1000000000004</v>
      </c>
      <c r="EB44" s="191">
        <f ca="1">SUMIF(monthly!$D:R,$B44,monthly!R:R)/COUNTIF(monthly!$D:$D,$B44)</f>
        <v>28.852499999999996</v>
      </c>
      <c r="EC44" s="191">
        <f ca="1">SUMIF(monthly!$D:S,$B44,monthly!S:S)/COUNTIF(monthly!$D:$D,$B44)</f>
        <v>363.57750000000004</v>
      </c>
      <c r="ED44" s="191">
        <f ca="1">SUMIF(monthly!$D:T,$B44,monthly!T:T)/COUNTIF(monthly!$D:$D,$B44)</f>
        <v>1779.3633333333335</v>
      </c>
      <c r="EE44" s="191">
        <f ca="1">SUMIF(monthly!$D:U,$B44,monthly!U:U)/COUNTIF(monthly!$D:$D,$B44)</f>
        <v>1753.073333333333</v>
      </c>
      <c r="EF44" s="191">
        <f ca="1">SUMIF(monthly!$D:V,$B44,monthly!V:V)/COUNTIF(monthly!$D:$D,$B44)</f>
        <v>125.89202706473218</v>
      </c>
      <c r="EG44" s="166"/>
      <c r="EH44" s="166"/>
      <c r="EI44" s="166"/>
      <c r="EJ44" s="191">
        <f ca="1">SUMIF(quarterly!$D:CK,$B44,quarterly!CK:CK)/COUNTIF(quarterly!$D:$D,$B44)</f>
        <v>141.875</v>
      </c>
      <c r="EK44" s="191">
        <f t="shared" ca="1" si="11"/>
        <v>2.7707352408547603</v>
      </c>
      <c r="EL44" s="104">
        <v>88.527000000000001</v>
      </c>
      <c r="EM44" s="104">
        <v>0.48699999999999999</v>
      </c>
      <c r="EN44" s="50">
        <v>3.2330000000000001</v>
      </c>
      <c r="EO44" s="50">
        <v>4.5990000000000002</v>
      </c>
      <c r="EP44" s="50">
        <v>1.4139999999999999</v>
      </c>
      <c r="EQ44" s="50">
        <v>2.8029999999999999</v>
      </c>
      <c r="ER44" s="50">
        <v>3.6230000000000002</v>
      </c>
      <c r="ES44" s="68">
        <v>9342.0730000000003</v>
      </c>
      <c r="ET44" s="68">
        <v>-9273.9519999999993</v>
      </c>
    </row>
    <row r="45" spans="1:150" s="45" customFormat="1">
      <c r="A45" s="154">
        <v>38322</v>
      </c>
      <c r="B45" s="44" t="s">
        <v>1075</v>
      </c>
      <c r="C45" s="50">
        <v>8299.1</v>
      </c>
      <c r="D45" s="50">
        <v>13459.3</v>
      </c>
      <c r="E45" s="50">
        <f t="shared" si="12"/>
        <v>10259.799999999999</v>
      </c>
      <c r="F45" s="50">
        <f t="shared" si="13"/>
        <v>7186.8</v>
      </c>
      <c r="G45" s="50">
        <v>4549.6000000000004</v>
      </c>
      <c r="H45" s="50">
        <v>3199.5</v>
      </c>
      <c r="I45" s="50">
        <v>848.3</v>
      </c>
      <c r="J45" s="50">
        <v>263.7</v>
      </c>
      <c r="K45" s="45">
        <v>1177</v>
      </c>
      <c r="L45" s="50">
        <v>890.5</v>
      </c>
      <c r="M45" s="50">
        <v>304.7</v>
      </c>
      <c r="N45" s="50">
        <v>415.2</v>
      </c>
      <c r="O45" s="167">
        <v>1101.8</v>
      </c>
      <c r="P45" s="167">
        <v>293.2</v>
      </c>
      <c r="Q45" s="167">
        <v>3109.4</v>
      </c>
      <c r="R45" s="167">
        <v>1112.3</v>
      </c>
      <c r="S45" s="167">
        <v>600.4</v>
      </c>
      <c r="T45" s="167">
        <v>127</v>
      </c>
      <c r="U45" s="167">
        <v>875.7</v>
      </c>
      <c r="V45" s="167">
        <v>556.4</v>
      </c>
      <c r="W45" s="167">
        <v>215.3</v>
      </c>
      <c r="X45" s="167">
        <v>302.5</v>
      </c>
      <c r="Y45" s="167">
        <v>873.1</v>
      </c>
      <c r="Z45" s="167">
        <v>232.4</v>
      </c>
      <c r="AA45" s="100">
        <v>7047.5</v>
      </c>
      <c r="AB45" s="50">
        <v>2237.6</v>
      </c>
      <c r="AC45" s="50">
        <v>2294.3000000000002</v>
      </c>
      <c r="AD45" s="100">
        <v>580.20000000000005</v>
      </c>
      <c r="AE45" s="50">
        <v>9143.4</v>
      </c>
      <c r="AF45" s="50">
        <v>7843.7</v>
      </c>
      <c r="AG45" s="259">
        <f>HLOOKUP($A45,computation!$1:$1048576,ROW(computation!$49:$49)-ROW(computation!$1:$1)+1,0)</f>
        <v>8299.1</v>
      </c>
      <c r="AH45" s="259">
        <f>HLOOKUP($A45,computation!$1:$1048576,ROW(computation!$51:$51)-ROW(computation!$1:$1)+1,0)</f>
        <v>3306.4</v>
      </c>
      <c r="AI45" s="259">
        <f>HLOOKUP($A45,computation!$1:$1048576,ROW(computation!$53:$53)-ROW(computation!$1:$1)+1,0)</f>
        <v>1773.2</v>
      </c>
      <c r="AJ45" s="259">
        <f>HLOOKUP($A45,computation!$1:$1048576,ROW(computation!$55:$55)-ROW(computation!$1:$1)+1,0)</f>
        <v>1712.5</v>
      </c>
      <c r="AK45" s="259">
        <f>HLOOKUP($A45,computation!$1:$1048576,ROW(computation!$57:$57)-ROW(computation!$1:$1)+1,0)</f>
        <v>433.3</v>
      </c>
      <c r="AL45" s="259">
        <f>HLOOKUP($A45,computation!$1:$1048576,ROW(computation!$59:$59)-ROW(computation!$1:$1)+1,0)</f>
        <v>6702.9</v>
      </c>
      <c r="AM45" s="259">
        <f>HLOOKUP($A45,computation!$1:$1048576,ROW(computation!$61:$61)-ROW(computation!$1:$1)+1,0)</f>
        <v>5629.2</v>
      </c>
      <c r="AN45" s="157">
        <f t="shared" si="7"/>
        <v>162.17782651130844</v>
      </c>
      <c r="AO45" s="157">
        <f t="shared" si="0"/>
        <v>213.14722961529156</v>
      </c>
      <c r="AP45" s="157">
        <f t="shared" si="1"/>
        <v>126.1899390931649</v>
      </c>
      <c r="AQ45" s="157">
        <f t="shared" si="2"/>
        <v>133.97372262773723</v>
      </c>
      <c r="AR45" s="157">
        <f t="shared" si="3"/>
        <v>133.90260789291483</v>
      </c>
      <c r="AS45" s="157">
        <f t="shared" si="4"/>
        <v>136.40961374927269</v>
      </c>
      <c r="AT45" s="157">
        <f t="shared" si="5"/>
        <v>139.33951538406879</v>
      </c>
      <c r="AU45" s="100">
        <v>2450.5</v>
      </c>
      <c r="AV45" s="100">
        <v>9163.7999999999993</v>
      </c>
      <c r="AW45" s="100">
        <v>12443.2</v>
      </c>
      <c r="AX45" s="100">
        <v>1016.3</v>
      </c>
      <c r="AY45" s="106">
        <v>-1408.8</v>
      </c>
      <c r="AZ45" s="50">
        <v>12050.7</v>
      </c>
      <c r="BA45" s="50">
        <v>781.95</v>
      </c>
      <c r="BB45" s="50">
        <v>309.69063750000004</v>
      </c>
      <c r="BC45" s="50">
        <f t="shared" si="6"/>
        <v>472.25936250000001</v>
      </c>
      <c r="BD45" s="155">
        <f t="shared" si="8"/>
        <v>2.1589313126694432</v>
      </c>
      <c r="BE45" s="155">
        <f t="shared" si="9"/>
        <v>0.52093702302742351</v>
      </c>
      <c r="BF45" s="155">
        <f t="shared" si="10"/>
        <v>3.2623629027984657</v>
      </c>
      <c r="BG45" s="92">
        <v>108.05666432140151</v>
      </c>
      <c r="BH45" s="68">
        <v>95.566817482988029</v>
      </c>
      <c r="BI45" s="68">
        <v>109.22363481323205</v>
      </c>
      <c r="BJ45" s="165">
        <f ca="1">SUMIF(quarterly!$D:O,$B45,quarterly!O:O)</f>
        <v>393</v>
      </c>
      <c r="BK45" s="165">
        <f ca="1">SUMIF(quarterly!$D:P,$B45,quarterly!P:P)</f>
        <v>969</v>
      </c>
      <c r="BL45" s="165">
        <f ca="1">SUMIF(quarterly!$D:Q,$B45,quarterly!Q:Q)</f>
        <v>8889</v>
      </c>
      <c r="BM45" s="165">
        <f ca="1">SUMIF(quarterly!$D:R,$B45,quarterly!R:R)</f>
        <v>-7920</v>
      </c>
      <c r="BN45" s="164">
        <f ca="1">SUMIF(quarterly!$D:S,$B45,quarterly!S:S)</f>
        <v>3530</v>
      </c>
      <c r="BO45" s="164">
        <f ca="1">SUMIF(quarterly!$D:T,$B45,quarterly!T:T)</f>
        <v>8233</v>
      </c>
      <c r="BP45" s="165">
        <f ca="1">SUMIF(quarterly!$D:U,$B45,quarterly!U:U)</f>
        <v>-4703</v>
      </c>
      <c r="BQ45" s="165">
        <f ca="1">SUMIF(quarterly!$D:V,$B45,quarterly!V:V)</f>
        <v>-2561</v>
      </c>
      <c r="BR45" s="165">
        <f ca="1">SUMIF(quarterly!$D:W,$B45,quarterly!W:W)</f>
        <v>656</v>
      </c>
      <c r="BS45" s="165">
        <f ca="1">SUMIF(quarterly!$D:X,$B45,quarterly!X:X)</f>
        <v>-3217</v>
      </c>
      <c r="BT45" s="165">
        <f ca="1">SUMIF(quarterly!$D:Y,$B45,quarterly!Y:Y)</f>
        <v>-1406</v>
      </c>
      <c r="BU45" s="165">
        <f ca="1">SUMIF(quarterly!$D:Z,$B45,quarterly!Z:Z)</f>
        <v>64</v>
      </c>
      <c r="BV45" s="165">
        <f ca="1">SUMIF(quarterly!$D:AA,$B45,quarterly!AA:AA)</f>
        <v>-1470</v>
      </c>
      <c r="BW45" s="165">
        <f ca="1">SUMIF(quarterly!$D:AB,$B45,quarterly!AB:AB)</f>
        <v>830</v>
      </c>
      <c r="BX45" s="165">
        <f ca="1">SUMIF(quarterly!$D:AC,$B45,quarterly!AC:AC)</f>
        <v>1080</v>
      </c>
      <c r="BY45" s="165">
        <f ca="1">SUMIF(quarterly!$D:AD,$B45,quarterly!AD:AD)</f>
        <v>-250</v>
      </c>
      <c r="BZ45" s="165">
        <f ca="1">SUMIF(quarterly!$D:AE,$B45,quarterly!AE:AE)</f>
        <v>0</v>
      </c>
      <c r="CA45" s="165">
        <f ca="1">SUMIF(quarterly!$D:AF,$B45,quarterly!AF:AF)</f>
        <v>0</v>
      </c>
      <c r="CB45" s="165">
        <f ca="1">SUMIF(quarterly!$D:AG,$B45,quarterly!AG:AG)</f>
        <v>0</v>
      </c>
      <c r="CC45" s="164">
        <f ca="1">SUMIF(quarterly!$D:AH,$B45,quarterly!AH:AH)</f>
        <v>-80.699999999999989</v>
      </c>
      <c r="CD45" s="165">
        <f ca="1">SUMIF(quarterly!$D:AI,$B45,quarterly!AI:AI)</f>
        <v>329.4</v>
      </c>
      <c r="CE45" s="108">
        <f>VLOOKUP($A45,monthly!$B$3:$Y$1260,COLUMN(monthly!$E:$E))</f>
        <v>2067.92050952</v>
      </c>
      <c r="CF45" s="108">
        <f>VLOOKUP($A45,monthly!$B$3:$Y$1260,COLUMN(monthly!$F:$F))</f>
        <v>2072.304394124104</v>
      </c>
      <c r="CG45" s="208">
        <f ca="1">SUMIF(quarterly!$D:AL,$B45,quarterly!AL:AL)</f>
        <v>8417.0999999999985</v>
      </c>
      <c r="CH45" s="208">
        <f ca="1">SUMIF(quarterly!$D:AM,$B45,quarterly!AM:AM)</f>
        <v>2409.5999999999995</v>
      </c>
      <c r="CI45" s="208">
        <f ca="1">SUMIF(quarterly!$D:AN,$B45,quarterly!AN:AN)</f>
        <v>6007.5</v>
      </c>
      <c r="CJ45" s="208">
        <f ca="1">SUMIF(quarterly!$D:AO,$B45,quarterly!AO:AO)</f>
        <v>1688</v>
      </c>
      <c r="CK45" s="69"/>
      <c r="CL45" s="90">
        <v>93.1</v>
      </c>
      <c r="CM45" s="90">
        <v>87.4</v>
      </c>
      <c r="CN45" s="91">
        <v>117.7</v>
      </c>
      <c r="CO45" s="91">
        <v>459.8</v>
      </c>
      <c r="CP45" s="104">
        <v>502.15</v>
      </c>
      <c r="CQ45" s="104">
        <v>279.07499999999999</v>
      </c>
      <c r="CR45" s="108">
        <f>VLOOKUP($A45,quarterly!$B$2:$CL$143,COLUMN(quarterly!$AV:$AV))</f>
        <v>7590.7</v>
      </c>
      <c r="CS45" s="165">
        <f ca="1">SUMIF(quarterly!$D:AX,$B45,quarterly!AX:AX)</f>
        <v>111.6</v>
      </c>
      <c r="CT45" s="165">
        <f ca="1">SUMIF(quarterly!$D:AY,$B45,quarterly!AY:AY)</f>
        <v>-434.6</v>
      </c>
      <c r="CU45" s="132">
        <f>VLOOKUP($A45,monthly!$B$3:$Q$269,COLUMN($G:$G))</f>
        <v>3914.8041560900001</v>
      </c>
      <c r="CV45" s="132">
        <f>VLOOKUP($A45,monthly!$B$3:$Q$269,COLUMN($H:$H))</f>
        <v>2231.7814580700001</v>
      </c>
      <c r="CW45" s="132">
        <f>VLOOKUP($A45,monthly!$B$3:$Q$269,COLUMN($I:$I))</f>
        <v>2164.8535124667951</v>
      </c>
      <c r="CX45" s="132">
        <f>VLOOKUP($A45,monthly!$B$3:$Q$269,COLUMN($J:$J))</f>
        <v>1723.63360317</v>
      </c>
      <c r="CY45" s="132">
        <f>VLOOKUP($A45,monthly!$B$3:$Q$269,COLUMN($K:$K))</f>
        <v>1293.4538142804231</v>
      </c>
      <c r="CZ45" s="132">
        <f>VLOOKUP($A45,monthly!$B$3:$Q$269,COLUMN($L:$L))</f>
        <v>1228.7439999999999</v>
      </c>
      <c r="DA45" s="50">
        <v>1.1000000000000001</v>
      </c>
      <c r="DB45" s="50">
        <v>12.1</v>
      </c>
      <c r="DC45" s="70">
        <v>3.2247662044501775</v>
      </c>
      <c r="DD45" s="70">
        <v>2.3685457129322596</v>
      </c>
      <c r="DE45" s="68">
        <v>4349.5</v>
      </c>
      <c r="DF45" s="68">
        <v>3465.1</v>
      </c>
      <c r="DG45" s="107">
        <v>923.1</v>
      </c>
      <c r="DH45" s="68">
        <v>2542</v>
      </c>
      <c r="DI45" s="68">
        <f>DJ45+DN45+DO45</f>
        <v>3220</v>
      </c>
      <c r="DJ45" s="68">
        <v>2223.3000000000002</v>
      </c>
      <c r="DK45" s="68">
        <v>826.5</v>
      </c>
      <c r="DL45" s="68">
        <v>436.7</v>
      </c>
      <c r="DM45" s="68">
        <f>DJ45-DK45-DL45</f>
        <v>960.10000000000014</v>
      </c>
      <c r="DN45" s="68">
        <v>519.5</v>
      </c>
      <c r="DO45" s="68">
        <v>477.2</v>
      </c>
      <c r="DP45" s="68">
        <v>245.1</v>
      </c>
      <c r="DQ45" s="68">
        <v>0</v>
      </c>
      <c r="DR45" s="68">
        <v>884.4</v>
      </c>
      <c r="DS45" s="68">
        <v>4148</v>
      </c>
      <c r="DT45" s="68">
        <v>2820.6</v>
      </c>
      <c r="DU45" s="68">
        <v>1327.4</v>
      </c>
      <c r="DV45" s="108">
        <f t="shared" si="14"/>
        <v>201.5</v>
      </c>
      <c r="DW45" s="68">
        <v>-325.39999999999998</v>
      </c>
      <c r="DX45" s="68">
        <v>123.5</v>
      </c>
      <c r="DY45" s="132">
        <f>VLOOKUP($A45,quarterly!$B$2:$CQ$153,COLUMN($BY:$BY))</f>
        <v>7590.7</v>
      </c>
      <c r="DZ45" s="132">
        <f>VLOOKUP($A45,quarterly!$B$2:$CQ$153,COLUMN($BZ:$BZ))</f>
        <v>3181.2</v>
      </c>
      <c r="EA45" s="132">
        <f>VLOOKUP($A45,quarterly!$B$2:$CQ$153,COLUMN($CA:$CA))</f>
        <v>4409.5</v>
      </c>
      <c r="EB45" s="191">
        <f ca="1">SUMIF(monthly!$D:R,$B45,monthly!R:R)/COUNTIF(monthly!$D:$D,$B45)</f>
        <v>38.297499999999999</v>
      </c>
      <c r="EC45" s="191">
        <f ca="1">SUMIF(monthly!$D:S,$B45,monthly!S:S)/COUNTIF(monthly!$D:$D,$B45)</f>
        <v>409.15833333333336</v>
      </c>
      <c r="ED45" s="191">
        <f ca="1">SUMIF(monthly!$D:T,$B45,monthly!T:T)/COUNTIF(monthly!$D:$D,$B45)</f>
        <v>2863.4716666666664</v>
      </c>
      <c r="EE45" s="191">
        <f ca="1">SUMIF(monthly!$D:U,$B45,monthly!U:U)/COUNTIF(monthly!$D:$D,$B45)</f>
        <v>1550.7441666666666</v>
      </c>
      <c r="EF45" s="191">
        <f ca="1">SUMIF(monthly!$D:V,$B45,monthly!V:V)/COUNTIF(monthly!$D:$D,$B45)</f>
        <v>157.42318522135423</v>
      </c>
      <c r="EG45" s="166"/>
      <c r="EH45" s="166"/>
      <c r="EI45" s="166"/>
      <c r="EJ45" s="191">
        <f ca="1">SUMIF(quarterly!$D:CK,$B45,quarterly!CK:CK)/COUNTIF(quarterly!$D:$D,$B45)</f>
        <v>145.19999999999999</v>
      </c>
      <c r="EK45" s="191">
        <f t="shared" ca="1" si="11"/>
        <v>2.343612334801759</v>
      </c>
      <c r="EL45" s="104">
        <v>90.006</v>
      </c>
      <c r="EM45" s="104">
        <v>1.671</v>
      </c>
      <c r="EN45" s="50">
        <v>3.629</v>
      </c>
      <c r="EO45" s="50">
        <v>9.2360000000000007</v>
      </c>
      <c r="EP45" s="50">
        <v>2.7440000000000002</v>
      </c>
      <c r="EQ45" s="50">
        <v>4.6189999999999998</v>
      </c>
      <c r="ER45" s="50">
        <v>4.9329999999999998</v>
      </c>
      <c r="ES45" s="68">
        <v>11331.789000000001</v>
      </c>
      <c r="ET45" s="68">
        <v>-11234.214</v>
      </c>
    </row>
    <row r="46" spans="1:150" s="45" customFormat="1">
      <c r="A46" s="154">
        <v>38687</v>
      </c>
      <c r="B46" s="44" t="s">
        <v>1044</v>
      </c>
      <c r="C46" s="50">
        <v>8625.2000000000007</v>
      </c>
      <c r="D46" s="50">
        <v>15094.7</v>
      </c>
      <c r="E46" s="50">
        <f t="shared" si="12"/>
        <v>11033</v>
      </c>
      <c r="F46" s="50">
        <f t="shared" si="13"/>
        <v>7499.4000000000005</v>
      </c>
      <c r="G46" s="50">
        <v>5019.8999999999996</v>
      </c>
      <c r="H46" s="50">
        <v>4061.7</v>
      </c>
      <c r="I46" s="50">
        <v>928.1</v>
      </c>
      <c r="J46" s="50">
        <v>301.3</v>
      </c>
      <c r="K46" s="45">
        <v>1245.8</v>
      </c>
      <c r="L46" s="50">
        <v>942.6</v>
      </c>
      <c r="M46" s="50">
        <v>317</v>
      </c>
      <c r="N46" s="50">
        <v>488.7</v>
      </c>
      <c r="O46" s="167">
        <v>1140</v>
      </c>
      <c r="P46" s="167">
        <v>307.89999999999998</v>
      </c>
      <c r="Q46" s="167">
        <v>3284</v>
      </c>
      <c r="R46" s="167">
        <v>1125.8</v>
      </c>
      <c r="S46" s="167">
        <v>650.4</v>
      </c>
      <c r="T46" s="167">
        <v>133.5</v>
      </c>
      <c r="U46" s="167">
        <v>917.7</v>
      </c>
      <c r="V46" s="167">
        <v>575.6</v>
      </c>
      <c r="W46" s="167">
        <v>221.8</v>
      </c>
      <c r="X46" s="167">
        <v>333.3</v>
      </c>
      <c r="Y46" s="167">
        <v>887.4</v>
      </c>
      <c r="Z46" s="167">
        <v>239.7</v>
      </c>
      <c r="AA46" s="100">
        <v>7239.2</v>
      </c>
      <c r="AB46" s="50">
        <v>2437.6</v>
      </c>
      <c r="AC46" s="50">
        <v>2489.3000000000002</v>
      </c>
      <c r="AD46" s="100">
        <v>150</v>
      </c>
      <c r="AE46" s="50">
        <v>11245.7</v>
      </c>
      <c r="AF46" s="50">
        <v>8467.1</v>
      </c>
      <c r="AG46" s="259">
        <f>HLOOKUP($A46,computation!$1:$1048576,ROW(computation!$49:$49)-ROW(computation!$1:$1)+1,0)</f>
        <v>8625.2000000000007</v>
      </c>
      <c r="AH46" s="259">
        <f>HLOOKUP($A46,computation!$1:$1048576,ROW(computation!$51:$51)-ROW(computation!$1:$1)+1,0)</f>
        <v>3630.2</v>
      </c>
      <c r="AI46" s="259">
        <f>HLOOKUP($A46,computation!$1:$1048576,ROW(computation!$53:$53)-ROW(computation!$1:$1)+1,0)</f>
        <v>1793</v>
      </c>
      <c r="AJ46" s="259">
        <f>HLOOKUP($A46,computation!$1:$1048576,ROW(computation!$55:$55)-ROW(computation!$1:$1)+1,0)</f>
        <v>1824.5</v>
      </c>
      <c r="AK46" s="259">
        <f>HLOOKUP($A46,computation!$1:$1048576,ROW(computation!$57:$57)-ROW(computation!$1:$1)+1,0)</f>
        <v>110</v>
      </c>
      <c r="AL46" s="259">
        <f>HLOOKUP($A46,computation!$1:$1048576,ROW(computation!$59:$59)-ROW(computation!$1:$1)+1,0)</f>
        <v>7159.1</v>
      </c>
      <c r="AM46" s="259">
        <f>HLOOKUP($A46,computation!$1:$1048576,ROW(computation!$61:$61)-ROW(computation!$1:$1)+1,0)</f>
        <v>5891.6</v>
      </c>
      <c r="AN46" s="157">
        <f t="shared" si="7"/>
        <v>175.00695636043221</v>
      </c>
      <c r="AO46" s="157">
        <f t="shared" si="0"/>
        <v>199.41601013718252</v>
      </c>
      <c r="AP46" s="157">
        <f t="shared" si="1"/>
        <v>135.95092024539878</v>
      </c>
      <c r="AQ46" s="157">
        <f t="shared" si="2"/>
        <v>136.43738010413813</v>
      </c>
      <c r="AR46" s="157">
        <f t="shared" si="3"/>
        <v>136.36363636363635</v>
      </c>
      <c r="AS46" s="157">
        <f t="shared" si="4"/>
        <v>157.08259418083279</v>
      </c>
      <c r="AT46" s="157">
        <f t="shared" si="5"/>
        <v>143.7147803652658</v>
      </c>
      <c r="AU46" s="100">
        <v>2491.1</v>
      </c>
      <c r="AV46" s="100">
        <v>10505.1</v>
      </c>
      <c r="AW46" s="100">
        <v>13872.9</v>
      </c>
      <c r="AX46" s="100">
        <v>1221.8</v>
      </c>
      <c r="AY46" s="105">
        <v>-1670</v>
      </c>
      <c r="AZ46" s="50">
        <v>13424.7</v>
      </c>
      <c r="BA46" s="50">
        <v>795.875</v>
      </c>
      <c r="BB46" s="50">
        <v>320.62871250000001</v>
      </c>
      <c r="BC46" s="50">
        <f t="shared" si="6"/>
        <v>475.24628749999999</v>
      </c>
      <c r="BD46" s="155">
        <f t="shared" si="8"/>
        <v>1.7808043992582512</v>
      </c>
      <c r="BE46" s="155">
        <f t="shared" si="9"/>
        <v>3.5319359630301861</v>
      </c>
      <c r="BF46" s="155">
        <f t="shared" si="10"/>
        <v>0.63247554991563426</v>
      </c>
      <c r="BG46" s="92">
        <v>110.16592868980848</v>
      </c>
      <c r="BH46" s="68">
        <v>101.45001942760058</v>
      </c>
      <c r="BI46" s="68">
        <v>111.0104538224808</v>
      </c>
      <c r="BJ46" s="165">
        <f ca="1">SUMIF(quarterly!$D:O,$B46,quarterly!O:O)</f>
        <v>2009</v>
      </c>
      <c r="BK46" s="165">
        <f ca="1">SUMIF(quarterly!$D:P,$B46,quarterly!P:P)</f>
        <v>2877</v>
      </c>
      <c r="BL46" s="165">
        <f ca="1">SUMIF(quarterly!$D:Q,$B46,quarterly!Q:Q)</f>
        <v>11229.1</v>
      </c>
      <c r="BM46" s="165">
        <f ca="1">SUMIF(quarterly!$D:R,$B46,quarterly!R:R)</f>
        <v>-8351.7999999999993</v>
      </c>
      <c r="BN46" s="165">
        <f ca="1">SUMIF(quarterly!$D:S,$B46,quarterly!S:S)</f>
        <v>5559.5</v>
      </c>
      <c r="BO46" s="165">
        <f ca="1">SUMIF(quarterly!$D:T,$B46,quarterly!T:T)</f>
        <v>10291.1</v>
      </c>
      <c r="BP46" s="165">
        <f ca="1">SUMIF(quarterly!$D:U,$B46,quarterly!U:U)</f>
        <v>-4731.3</v>
      </c>
      <c r="BQ46" s="165">
        <f ca="1">SUMIF(quarterly!$D:V,$B46,quarterly!V:V)</f>
        <v>-2682.5</v>
      </c>
      <c r="BR46" s="165">
        <f ca="1">SUMIF(quarterly!$D:W,$B46,quarterly!W:W)</f>
        <v>938</v>
      </c>
      <c r="BS46" s="165">
        <f ca="1">SUMIF(quarterly!$D:X,$B46,quarterly!X:X)</f>
        <v>-3620.5</v>
      </c>
      <c r="BT46" s="165">
        <f ca="1">SUMIF(quarterly!$D:Y,$B46,quarterly!Y:Y)</f>
        <v>-1670</v>
      </c>
      <c r="BU46" s="165">
        <f ca="1">SUMIF(quarterly!$D:Z,$B46,quarterly!Z:Z)</f>
        <v>81.099999999999994</v>
      </c>
      <c r="BV46" s="165">
        <f ca="1">SUMIF(quarterly!$D:AA,$B46,quarterly!AA:AA)</f>
        <v>-1751.1</v>
      </c>
      <c r="BW46" s="165">
        <f ca="1">SUMIF(quarterly!$D:AB,$B46,quarterly!AB:AB)</f>
        <v>802</v>
      </c>
      <c r="BX46" s="165">
        <f ca="1">SUMIF(quarterly!$D:AC,$B46,quarterly!AC:AC)</f>
        <v>1092</v>
      </c>
      <c r="BY46" s="165">
        <f ca="1">SUMIF(quarterly!$D:AD,$B46,quarterly!AD:AD)</f>
        <v>-290</v>
      </c>
      <c r="BZ46" s="165">
        <f ca="1">SUMIF(quarterly!$D:AE,$B46,quarterly!AE:AE)</f>
        <v>101</v>
      </c>
      <c r="CA46" s="165">
        <f ca="1">SUMIF(quarterly!$D:AF,$B46,quarterly!AF:AF)</f>
        <v>101</v>
      </c>
      <c r="CB46" s="165">
        <f ca="1">SUMIF(quarterly!$D:AG,$B46,quarterly!AG:AG)</f>
        <v>0</v>
      </c>
      <c r="CC46" s="164">
        <f ca="1">SUMIF(quarterly!$D:AH,$B46,quarterly!AH:AH)</f>
        <v>-1689.2</v>
      </c>
      <c r="CD46" s="165">
        <f ca="1">SUMIF(quarterly!$D:AI,$B46,quarterly!AI:AI)</f>
        <v>295.5</v>
      </c>
      <c r="CE46" s="108">
        <f>VLOOKUP($A46,monthly!$B$3:$Y$1260,COLUMN(monthly!$E:$E))</f>
        <v>2365.9266694799999</v>
      </c>
      <c r="CF46" s="108">
        <f>VLOOKUP($A46,monthly!$B$3:$Y$1260,COLUMN(monthly!$F:$F))</f>
        <v>2367.9430079872855</v>
      </c>
      <c r="CG46" s="208">
        <f ca="1">SUMIF(quarterly!$D:AL,$B46,quarterly!AL:AL)</f>
        <v>10271.1</v>
      </c>
      <c r="CH46" s="208">
        <f ca="1">SUMIF(quarterly!$D:AM,$B46,quarterly!AM:AM)</f>
        <v>2619.1999999999998</v>
      </c>
      <c r="CI46" s="208">
        <f ca="1">SUMIF(quarterly!$D:AN,$B46,quarterly!AN:AN)</f>
        <v>7651.9</v>
      </c>
      <c r="CJ46" s="208">
        <f ca="1">SUMIF(quarterly!$D:AO,$B46,quarterly!AO:AO)</f>
        <v>1949.8999999999999</v>
      </c>
      <c r="CK46" s="68">
        <v>4731.6000000000004</v>
      </c>
      <c r="CL46" s="91">
        <v>99.8</v>
      </c>
      <c r="CM46" s="91">
        <v>94.7</v>
      </c>
      <c r="CN46" s="91">
        <v>123.2</v>
      </c>
      <c r="CO46" s="91">
        <v>550.29999999999995</v>
      </c>
      <c r="CP46" s="104">
        <v>614.20000000000005</v>
      </c>
      <c r="CQ46" s="104">
        <v>255.9</v>
      </c>
      <c r="CR46" s="108">
        <f>VLOOKUP($A46,quarterly!$B$2:$CL$143,COLUMN(quarterly!$AV:$AV))</f>
        <v>7261.2</v>
      </c>
      <c r="CS46" s="165">
        <f ca="1">SUMIF(quarterly!$D:AX,$B46,quarterly!AX:AX)</f>
        <v>139.4</v>
      </c>
      <c r="CT46" s="165">
        <f ca="1">SUMIF(quarterly!$D:AY,$B46,quarterly!AY:AY)</f>
        <v>-352.6</v>
      </c>
      <c r="CU46" s="132">
        <f>VLOOKUP($A46,monthly!$B$3:$Q$269,COLUMN($G:$G))</f>
        <v>5069.2811216120008</v>
      </c>
      <c r="CV46" s="132">
        <f>VLOOKUP($A46,monthly!$B$3:$Q$269,COLUMN($H:$H))</f>
        <v>3017.3468440199999</v>
      </c>
      <c r="CW46" s="132">
        <f>VLOOKUP($A46,monthly!$B$3:$Q$269,COLUMN($I:$I))</f>
        <v>2928.6472933172836</v>
      </c>
      <c r="CX46" s="132">
        <f>VLOOKUP($A46,monthly!$B$3:$Q$269,COLUMN($J:$J))</f>
        <v>2132.7600980200004</v>
      </c>
      <c r="CY46" s="132">
        <f>VLOOKUP($A46,monthly!$B$3:$Q$269,COLUMN($K:$K))</f>
        <v>1114.0923302196124</v>
      </c>
      <c r="CZ46" s="132">
        <f>VLOOKUP($A46,monthly!$B$3:$Q$269,COLUMN($L:$L))</f>
        <v>1573.173</v>
      </c>
      <c r="DA46" s="50">
        <v>0.8</v>
      </c>
      <c r="DB46" s="50">
        <v>10.7</v>
      </c>
      <c r="DC46" s="70">
        <v>3.1017369727047144</v>
      </c>
      <c r="DD46" s="70">
        <v>2.3646252069047056</v>
      </c>
      <c r="DE46" s="68">
        <v>5326.9</v>
      </c>
      <c r="DF46" s="68">
        <v>4023.5</v>
      </c>
      <c r="DG46" s="107">
        <v>1475.6</v>
      </c>
      <c r="DH46" s="68">
        <v>2547.9</v>
      </c>
      <c r="DI46" s="68">
        <f>DJ46+DN46+DO46</f>
        <v>3744.1000000000004</v>
      </c>
      <c r="DJ46" s="68">
        <v>2770.9</v>
      </c>
      <c r="DK46" s="68">
        <v>841</v>
      </c>
      <c r="DL46" s="68">
        <v>516.5</v>
      </c>
      <c r="DM46" s="68">
        <f>DJ46-DK46-DL46</f>
        <v>1413.4</v>
      </c>
      <c r="DN46" s="68">
        <v>584.20000000000005</v>
      </c>
      <c r="DO46" s="68">
        <v>389</v>
      </c>
      <c r="DP46" s="68">
        <v>279.39999999999998</v>
      </c>
      <c r="DQ46" s="68">
        <v>0</v>
      </c>
      <c r="DR46" s="68">
        <v>1303.4000000000001</v>
      </c>
      <c r="DS46" s="68">
        <v>5319.2</v>
      </c>
      <c r="DT46" s="68">
        <v>3447.7</v>
      </c>
      <c r="DU46" s="68">
        <v>1871.5</v>
      </c>
      <c r="DV46" s="108">
        <f t="shared" si="14"/>
        <v>7.6999999999998181</v>
      </c>
      <c r="DW46" s="68">
        <v>-163.19999999999999</v>
      </c>
      <c r="DX46" s="68">
        <v>236.2</v>
      </c>
      <c r="DY46" s="132">
        <f>VLOOKUP($A46,quarterly!$B$2:$CQ$153,COLUMN($BY:$BY))</f>
        <v>7261.2</v>
      </c>
      <c r="DZ46" s="132">
        <f>VLOOKUP($A46,quarterly!$B$2:$CQ$153,COLUMN($BZ:$BZ))</f>
        <v>3405.4</v>
      </c>
      <c r="EA46" s="132">
        <f>VLOOKUP($A46,quarterly!$B$2:$CQ$153,COLUMN($CA:$CA))</f>
        <v>3855.8</v>
      </c>
      <c r="EB46" s="191">
        <f ca="1">SUMIF(monthly!$D:R,$B46,monthly!R:R)/COUNTIF(monthly!$D:$D,$B46)</f>
        <v>54.435000000000002</v>
      </c>
      <c r="EC46" s="191">
        <f ca="1">SUMIF(monthly!$D:S,$B46,monthly!S:S)/COUNTIF(monthly!$D:$D,$B46)</f>
        <v>444.83166666666665</v>
      </c>
      <c r="ED46" s="191">
        <f ca="1">SUMIF(monthly!$D:T,$B46,monthly!T:T)/COUNTIF(monthly!$D:$D,$B46)</f>
        <v>3676.496666666666</v>
      </c>
      <c r="EE46" s="191">
        <f ca="1">SUMIF(monthly!$D:U,$B46,monthly!U:U)/COUNTIF(monthly!$D:$D,$B46)</f>
        <v>1544.6625000000001</v>
      </c>
      <c r="EF46" s="191">
        <f ca="1">SUMIF(monthly!$D:V,$B46,monthly!V:V)/COUNTIF(monthly!$D:$D,$B46)</f>
        <v>224.73301013764888</v>
      </c>
      <c r="EG46" s="191">
        <f ca="1">SUMIF(monthly!$D:W,$B46,monthly!W:W)/COUNTIF(monthly!$D:$D,$B46)</f>
        <v>414.55</v>
      </c>
      <c r="EH46" s="191">
        <f ca="1">SUMIF(monthly!$D:X,$B46,monthly!X:X)/COUNTIF(monthly!$D:$D,$B46)</f>
        <v>615.58583333333343</v>
      </c>
      <c r="EI46" s="191">
        <f ca="1">SUMIF(monthly!$D:Y,$B46,monthly!Y:Y)/COUNTIF(monthly!$D:$D,$B46)</f>
        <v>367.68666666666667</v>
      </c>
      <c r="EJ46" s="191">
        <f ca="1">SUMIF(quarterly!$D:CK,$B46,quarterly!CK:CK)/COUNTIF(quarterly!$D:$D,$B46)</f>
        <v>149.07499999999999</v>
      </c>
      <c r="EK46" s="191">
        <f t="shared" ca="1" si="11"/>
        <v>2.6687327823691431</v>
      </c>
      <c r="EL46" s="104">
        <v>90.432000000000002</v>
      </c>
      <c r="EM46" s="104">
        <v>0.47299999999999998</v>
      </c>
      <c r="EN46" s="50">
        <v>3.2029999999999998</v>
      </c>
      <c r="EO46" s="50">
        <v>7.383</v>
      </c>
      <c r="EP46" s="50">
        <v>1.9339999999999999</v>
      </c>
      <c r="EQ46" s="50">
        <v>3.9569999999999999</v>
      </c>
      <c r="ER46" s="50">
        <v>4.5510000000000002</v>
      </c>
      <c r="ES46" s="68">
        <v>12889.415999999999</v>
      </c>
      <c r="ET46" s="68">
        <v>-12750.357</v>
      </c>
    </row>
    <row r="47" spans="1:150" s="45" customFormat="1">
      <c r="A47" s="154">
        <v>39052</v>
      </c>
      <c r="B47" s="44" t="s">
        <v>1045</v>
      </c>
      <c r="C47" s="50">
        <v>8823.1</v>
      </c>
      <c r="D47" s="50">
        <v>16896.5</v>
      </c>
      <c r="E47" s="50">
        <f t="shared" si="12"/>
        <v>11853.7</v>
      </c>
      <c r="F47" s="50">
        <f t="shared" si="13"/>
        <v>7792.7000000000007</v>
      </c>
      <c r="G47" s="50">
        <v>5327.3</v>
      </c>
      <c r="H47" s="50">
        <v>5042.8</v>
      </c>
      <c r="I47" s="50">
        <v>974.7</v>
      </c>
      <c r="J47" s="50">
        <v>337.7</v>
      </c>
      <c r="K47" s="45">
        <v>1437.2</v>
      </c>
      <c r="L47" s="50">
        <v>1039</v>
      </c>
      <c r="M47" s="50">
        <v>326.2</v>
      </c>
      <c r="N47" s="50">
        <v>579.4</v>
      </c>
      <c r="O47" s="167">
        <v>1203.5999999999999</v>
      </c>
      <c r="P47" s="167">
        <v>323.3</v>
      </c>
      <c r="Q47" s="167">
        <v>3318.2</v>
      </c>
      <c r="R47" s="167">
        <v>1030.4000000000001</v>
      </c>
      <c r="S47" s="167">
        <v>676.4</v>
      </c>
      <c r="T47" s="167">
        <v>135.19999999999999</v>
      </c>
      <c r="U47" s="167">
        <v>1027.9000000000001</v>
      </c>
      <c r="V47" s="167">
        <v>624.1</v>
      </c>
      <c r="W47" s="167">
        <v>232.8</v>
      </c>
      <c r="X47" s="167">
        <v>365.7</v>
      </c>
      <c r="Y47" s="167">
        <v>915</v>
      </c>
      <c r="Z47" s="167">
        <v>245.7</v>
      </c>
      <c r="AA47" s="100">
        <v>7959</v>
      </c>
      <c r="AB47" s="50">
        <v>2837.6</v>
      </c>
      <c r="AC47" s="50">
        <v>2302.6</v>
      </c>
      <c r="AD47" s="100">
        <v>350</v>
      </c>
      <c r="AE47" s="50">
        <v>13986.2</v>
      </c>
      <c r="AF47" s="50">
        <v>10538.9</v>
      </c>
      <c r="AG47" s="259">
        <f>HLOOKUP($A47,computation!$1:$1048576,ROW(computation!$49:$49)-ROW(computation!$1:$1)+1,0)</f>
        <v>8823.1</v>
      </c>
      <c r="AH47" s="259">
        <f>HLOOKUP($A47,computation!$1:$1048576,ROW(computation!$51:$51)-ROW(computation!$1:$1)+1,0)</f>
        <v>3858</v>
      </c>
      <c r="AI47" s="259">
        <f>HLOOKUP($A47,computation!$1:$1048576,ROW(computation!$53:$53)-ROW(computation!$1:$1)+1,0)</f>
        <v>1984.3</v>
      </c>
      <c r="AJ47" s="259">
        <f>HLOOKUP($A47,computation!$1:$1048576,ROW(computation!$55:$55)-ROW(computation!$1:$1)+1,0)</f>
        <v>1647.3</v>
      </c>
      <c r="AK47" s="259">
        <f>HLOOKUP($A47,computation!$1:$1048576,ROW(computation!$57:$57)-ROW(computation!$1:$1)+1,0)</f>
        <v>250.8</v>
      </c>
      <c r="AL47" s="259">
        <f>HLOOKUP($A47,computation!$1:$1048576,ROW(computation!$59:$59)-ROW(computation!$1:$1)+1,0)</f>
        <v>7187</v>
      </c>
      <c r="AM47" s="259">
        <f>HLOOKUP($A47,computation!$1:$1048576,ROW(computation!$61:$61)-ROW(computation!$1:$1)+1,0)</f>
        <v>6104.3</v>
      </c>
      <c r="AN47" s="157">
        <f t="shared" si="7"/>
        <v>191.5029864786753</v>
      </c>
      <c r="AO47" s="157">
        <f t="shared" si="0"/>
        <v>206.29860031104198</v>
      </c>
      <c r="AP47" s="157">
        <f t="shared" si="1"/>
        <v>143.00257017588066</v>
      </c>
      <c r="AQ47" s="157">
        <f t="shared" si="2"/>
        <v>139.78024646391063</v>
      </c>
      <c r="AR47" s="157">
        <f t="shared" si="3"/>
        <v>139.55342902711322</v>
      </c>
      <c r="AS47" s="157">
        <f t="shared" si="4"/>
        <v>194.60414637540003</v>
      </c>
      <c r="AT47" s="157">
        <f t="shared" si="5"/>
        <v>172.64715036941172</v>
      </c>
      <c r="AU47" s="100">
        <v>2550.9</v>
      </c>
      <c r="AV47" s="100">
        <v>11994.5</v>
      </c>
      <c r="AW47" s="100">
        <v>15530.4</v>
      </c>
      <c r="AX47" s="100">
        <v>1366.2</v>
      </c>
      <c r="AY47" s="105">
        <v>-2462</v>
      </c>
      <c r="AZ47" s="50">
        <v>14434.6</v>
      </c>
      <c r="BA47" s="50">
        <v>814.72500000000002</v>
      </c>
      <c r="BB47" s="50">
        <v>337.75139999999999</v>
      </c>
      <c r="BC47" s="50">
        <f t="shared" si="6"/>
        <v>476.97360000000003</v>
      </c>
      <c r="BD47" s="155">
        <f t="shared" si="8"/>
        <v>2.3684623841683683</v>
      </c>
      <c r="BE47" s="155">
        <f t="shared" si="9"/>
        <v>5.3403475211222684</v>
      </c>
      <c r="BF47" s="155">
        <f t="shared" si="10"/>
        <v>0.3634562847584677</v>
      </c>
      <c r="BG47" s="92">
        <v>118.3</v>
      </c>
      <c r="BH47" s="68">
        <v>111.14739025041015</v>
      </c>
      <c r="BI47" s="68">
        <v>119.12289979045168</v>
      </c>
      <c r="BJ47" s="165">
        <f ca="1">SUMIF(quarterly!$D:O,$B47,quarterly!O:O)</f>
        <v>1354</v>
      </c>
      <c r="BK47" s="165">
        <f ca="1">SUMIF(quarterly!$D:P,$B47,quarterly!P:P)</f>
        <v>3213</v>
      </c>
      <c r="BL47" s="165">
        <f ca="1">SUMIF(quarterly!$D:Q,$B47,quarterly!Q:Q)</f>
        <v>13817</v>
      </c>
      <c r="BM47" s="165">
        <f ca="1">SUMIF(quarterly!$D:R,$B47,quarterly!R:R)</f>
        <v>-10603</v>
      </c>
      <c r="BN47" s="165">
        <f ca="1">SUMIF(quarterly!$D:S,$B47,quarterly!S:S)</f>
        <v>6767</v>
      </c>
      <c r="BO47" s="165">
        <f ca="1">SUMIF(quarterly!$D:T,$B47,quarterly!T:T)</f>
        <v>12851</v>
      </c>
      <c r="BP47" s="165">
        <f ca="1">SUMIF(quarterly!$D:U,$B47,quarterly!U:U)</f>
        <v>-6084</v>
      </c>
      <c r="BQ47" s="165">
        <f ca="1">SUMIF(quarterly!$D:V,$B47,quarterly!V:V)</f>
        <v>-3554</v>
      </c>
      <c r="BR47" s="165">
        <f ca="1">SUMIF(quarterly!$D:W,$B47,quarterly!W:W)</f>
        <v>966</v>
      </c>
      <c r="BS47" s="165">
        <f ca="1">SUMIF(quarterly!$D:X,$B47,quarterly!X:X)</f>
        <v>-4519</v>
      </c>
      <c r="BT47" s="165">
        <f ca="1">SUMIF(quarterly!$D:Y,$B47,quarterly!Y:Y)</f>
        <v>-2462</v>
      </c>
      <c r="BU47" s="165">
        <f ca="1">SUMIF(quarterly!$D:Z,$B47,quarterly!Z:Z)</f>
        <v>215</v>
      </c>
      <c r="BV47" s="165">
        <f ca="1">SUMIF(quarterly!$D:AA,$B47,quarterly!AA:AA)</f>
        <v>-2677</v>
      </c>
      <c r="BW47" s="165">
        <f ca="1">SUMIF(quarterly!$D:AB,$B47,quarterly!AB:AB)</f>
        <v>603</v>
      </c>
      <c r="BX47" s="165">
        <f ca="1">SUMIF(quarterly!$D:AC,$B47,quarterly!AC:AC)</f>
        <v>999</v>
      </c>
      <c r="BY47" s="165">
        <f ca="1">SUMIF(quarterly!$D:AD,$B47,quarterly!AD:AD)</f>
        <v>-396</v>
      </c>
      <c r="BZ47" s="165">
        <f ca="1">SUMIF(quarterly!$D:AE,$B47,quarterly!AE:AE)</f>
        <v>135</v>
      </c>
      <c r="CA47" s="165">
        <f ca="1">SUMIF(quarterly!$D:AF,$B47,quarterly!AF:AF)</f>
        <v>135</v>
      </c>
      <c r="CB47" s="165">
        <f ca="1">SUMIF(quarterly!$D:AG,$B47,quarterly!AG:AG)</f>
        <v>0</v>
      </c>
      <c r="CC47" s="165">
        <f ca="1">SUMIF(quarterly!$D:AH,$B47,quarterly!AH:AH)</f>
        <v>484</v>
      </c>
      <c r="CD47" s="165">
        <f ca="1">SUMIF(quarterly!$D:AI,$B47,quarterly!AI:AI)</f>
        <v>1957.9</v>
      </c>
      <c r="CE47" s="108">
        <f>VLOOKUP($A47,monthly!$B$3:$Y$1260,COLUMN(monthly!$E:$E))</f>
        <v>4323.3</v>
      </c>
      <c r="CF47" s="108">
        <f>VLOOKUP($A47,monthly!$B$3:$Y$1260,COLUMN(monthly!$F:$F))</f>
        <v>4325.5</v>
      </c>
      <c r="CG47" s="208">
        <f ca="1">SUMIF(quarterly!$D:AL,$B47,quarterly!AL:AL)</f>
        <v>12830.5</v>
      </c>
      <c r="CH47" s="208">
        <f ca="1">SUMIF(quarterly!$D:AM,$B47,quarterly!AM:AM)</f>
        <v>2371.3000000000006</v>
      </c>
      <c r="CI47" s="208">
        <f ca="1">SUMIF(quarterly!$D:AN,$B47,quarterly!AN:AN)</f>
        <v>10459.200000000001</v>
      </c>
      <c r="CJ47" s="208">
        <f ca="1">SUMIF(quarterly!$D:AO,$B47,quarterly!AO:AO)</f>
        <v>1653.3000000000002</v>
      </c>
      <c r="CK47" s="68">
        <v>6084.5</v>
      </c>
      <c r="CL47" s="90">
        <v>86.3</v>
      </c>
      <c r="CM47" s="90">
        <v>81.400000000000006</v>
      </c>
      <c r="CN47" s="91">
        <v>115.8</v>
      </c>
      <c r="CO47" s="91">
        <v>857.3</v>
      </c>
      <c r="CP47" s="104">
        <v>958.1</v>
      </c>
      <c r="CQ47" s="104">
        <v>255.7</v>
      </c>
      <c r="CR47" s="108">
        <f>VLOOKUP($A47,quarterly!$B$2:$CL$143,COLUMN(quarterly!$AV:$AV))</f>
        <v>6676.9</v>
      </c>
      <c r="CS47" s="165">
        <f ca="1">SUMIF(quarterly!$D:AX,$B47,quarterly!AX:AX)</f>
        <v>149.10000000000002</v>
      </c>
      <c r="CT47" s="165">
        <f ca="1">SUMIF(quarterly!$D:AY,$B47,quarterly!AY:AY)</f>
        <v>-364.40000000000003</v>
      </c>
      <c r="CU47" s="132">
        <f>VLOOKUP($A47,monthly!$B$3:$Q$269,COLUMN($G:$G))</f>
        <v>7040.1969208099999</v>
      </c>
      <c r="CV47" s="132">
        <f>VLOOKUP($A47,monthly!$B$3:$Q$269,COLUMN($H:$H))</f>
        <v>3790.3</v>
      </c>
      <c r="CW47" s="132">
        <f>VLOOKUP($A47,monthly!$B$3:$Q$269,COLUMN($I:$I))</f>
        <v>4648.4153019757596</v>
      </c>
      <c r="CX47" s="132">
        <f>VLOOKUP($A47,monthly!$B$3:$Q$269,COLUMN($J:$J))</f>
        <v>2948.9</v>
      </c>
      <c r="CY47" s="132">
        <f>VLOOKUP($A47,monthly!$B$3:$Q$269,COLUMN($K:$K))</f>
        <v>962.40593469742976</v>
      </c>
      <c r="CZ47" s="132">
        <f>VLOOKUP($A47,monthly!$B$3:$Q$269,COLUMN($L:$L))</f>
        <v>2072.3000000000002</v>
      </c>
      <c r="DA47" s="50">
        <v>1</v>
      </c>
      <c r="DB47" s="50">
        <v>10.199999999999999</v>
      </c>
      <c r="DC47" s="70">
        <v>3.0562347188264058</v>
      </c>
      <c r="DD47" s="70">
        <v>2.3030861354214647</v>
      </c>
      <c r="DE47" s="165">
        <f ca="1">SUMIF(quarterly!$D:BF,$B47,quarterly!BF:BF)</f>
        <v>6311.5</v>
      </c>
      <c r="DF47" s="165">
        <f ca="1">SUMIF(quarterly!$D:BG,$B47,quarterly!BG:BG)</f>
        <v>5373.6</v>
      </c>
      <c r="DG47" s="165">
        <f ca="1">SUMIF(quarterly!$D:BH,$B47,quarterly!BH:BH)</f>
        <v>2418.6</v>
      </c>
      <c r="DH47" s="165">
        <f ca="1">SUMIF(quarterly!$D:BI,$B47,quarterly!BI:BI)</f>
        <v>2955</v>
      </c>
      <c r="DI47" s="165">
        <f ca="1">SUMIF(quarterly!$D:BJ,$B47,quarterly!BJ:BJ)</f>
        <v>4944.7999999999993</v>
      </c>
      <c r="DJ47" s="165">
        <f ca="1">SUMIF(quarterly!$D:BK,$B47,quarterly!BK:BK)</f>
        <v>3823.5</v>
      </c>
      <c r="DK47" s="165">
        <f ca="1">SUMIF(quarterly!$D:BL,$B47,quarterly!BL:BL)</f>
        <v>907</v>
      </c>
      <c r="DL47" s="165">
        <f ca="1">SUMIF(quarterly!$D:BM,$B47,quarterly!BM:BM)</f>
        <v>550.59999999999991</v>
      </c>
      <c r="DM47" s="165">
        <f ca="1">SUMIF(quarterly!$D:BN,$B47,quarterly!BN:BN)</f>
        <v>2365.9</v>
      </c>
      <c r="DN47" s="165">
        <f ca="1">SUMIF(quarterly!$D:BO,$B47,quarterly!BO:BO)</f>
        <v>784.30000000000007</v>
      </c>
      <c r="DO47" s="165">
        <f ca="1">SUMIF(quarterly!$D:BP,$B47,quarterly!BP:BP)</f>
        <v>337</v>
      </c>
      <c r="DP47" s="165">
        <f ca="1">SUMIF(quarterly!$D:BQ,$B47,quarterly!BQ:BQ)</f>
        <v>428.79999999999995</v>
      </c>
      <c r="DQ47" s="165">
        <f ca="1">SUMIF(quarterly!$D:BR,$B47,quarterly!BR:BR)</f>
        <v>0</v>
      </c>
      <c r="DR47" s="165">
        <f ca="1">SUMIF(quarterly!$D:BS,$B47,quarterly!BS:BS)</f>
        <v>937.9</v>
      </c>
      <c r="DS47" s="165">
        <f ca="1">SUMIF(quarterly!$D:BT,$B47,quarterly!BT:BT)</f>
        <v>5775.7</v>
      </c>
      <c r="DT47" s="165">
        <f ca="1">SUMIF(quarterly!$D:BU,$B47,quarterly!BU:BU)</f>
        <v>3014.6000000000004</v>
      </c>
      <c r="DU47" s="165">
        <f ca="1">SUMIF(quarterly!$D:BV,$B47,quarterly!BV:BV)</f>
        <v>1554.1</v>
      </c>
      <c r="DV47" s="108">
        <f t="shared" ca="1" si="14"/>
        <v>535.80000000000018</v>
      </c>
      <c r="DW47" s="165">
        <f ca="1">SUMIF(quarterly!$D:BX,$B47,quarterly!BX:BX)</f>
        <v>-219</v>
      </c>
      <c r="DX47" s="165">
        <f ca="1">SUMIF(quarterly!$D:BY,$B47,quarterly!BY:BY)</f>
        <v>-316.80000000000007</v>
      </c>
      <c r="DY47" s="132">
        <f>VLOOKUP($A47,quarterly!$B$2:$CQ$153,COLUMN($BY:$BY))</f>
        <v>6676.9</v>
      </c>
      <c r="DZ47" s="132">
        <f>VLOOKUP($A47,quarterly!$B$2:$CQ$153,COLUMN($BZ:$BZ))</f>
        <v>3059</v>
      </c>
      <c r="EA47" s="132">
        <f>VLOOKUP($A47,quarterly!$B$2:$CQ$153,COLUMN($CA:$CA))</f>
        <v>3617.9</v>
      </c>
      <c r="EB47" s="191">
        <f ca="1">SUMIF(monthly!$D:R,$B47,monthly!R:R)/COUNTIF(monthly!$D:$D,$B47)</f>
        <v>65.39</v>
      </c>
      <c r="EC47" s="191">
        <f ca="1">SUMIF(monthly!$D:S,$B47,monthly!S:S)/COUNTIF(monthly!$D:$D,$B47)</f>
        <v>605.21750000000009</v>
      </c>
      <c r="ED47" s="191">
        <f ca="1">SUMIF(monthly!$D:T,$B47,monthly!T:T)/COUNTIF(monthly!$D:$D,$B47)</f>
        <v>6731.3516666666665</v>
      </c>
      <c r="EE47" s="191">
        <f ca="1">SUMIF(monthly!$D:U,$B47,monthly!U:U)/COUNTIF(monthly!$D:$D,$B47)</f>
        <v>1590.6191666666666</v>
      </c>
      <c r="EF47" s="191">
        <f ca="1">SUMIF(monthly!$D:V,$B47,monthly!V:V)/COUNTIF(monthly!$D:$D,$B47)</f>
        <v>224.0302792503721</v>
      </c>
      <c r="EG47" s="191">
        <f ca="1">SUMIF(monthly!$D:W,$B47,monthly!W:W)/COUNTIF(monthly!$D:$D,$B47)</f>
        <v>402.52500000000003</v>
      </c>
      <c r="EH47" s="191">
        <f ca="1">SUMIF(monthly!$D:X,$B47,monthly!X:X)/COUNTIF(monthly!$D:$D,$B47)</f>
        <v>605.80250000000012</v>
      </c>
      <c r="EI47" s="191">
        <f ca="1">SUMIF(monthly!$D:Y,$B47,monthly!Y:Y)/COUNTIF(monthly!$D:$D,$B47)</f>
        <v>416.81333333333333</v>
      </c>
      <c r="EJ47" s="191">
        <f ca="1">SUMIF(quarterly!$D:CK,$B47,quarterly!CK:CK)/COUNTIF(quarterly!$D:$D,$B47)</f>
        <v>154.35000000000002</v>
      </c>
      <c r="EK47" s="191">
        <f t="shared" ca="1" si="11"/>
        <v>3.5384873385879922</v>
      </c>
      <c r="EL47" s="104">
        <v>91.311999999999998</v>
      </c>
      <c r="EM47" s="104">
        <v>0.97299999999999998</v>
      </c>
      <c r="EN47" s="50">
        <v>2.5539999999999998</v>
      </c>
      <c r="EO47" s="50">
        <v>8.641</v>
      </c>
      <c r="EP47" s="50">
        <v>2.0390000000000001</v>
      </c>
      <c r="EQ47" s="50">
        <v>5.1790000000000003</v>
      </c>
      <c r="ER47" s="50">
        <v>5.2060000000000004</v>
      </c>
      <c r="ES47" s="68">
        <v>14856.782999999999</v>
      </c>
      <c r="ET47" s="68">
        <v>-14586.083000000001</v>
      </c>
    </row>
    <row r="48" spans="1:150" s="45" customFormat="1">
      <c r="A48" s="154">
        <v>39417</v>
      </c>
      <c r="B48" s="44" t="s">
        <v>1043</v>
      </c>
      <c r="AG48" s="100"/>
      <c r="BA48" s="50">
        <v>822.15</v>
      </c>
      <c r="BB48" s="50">
        <v>339.90834749999999</v>
      </c>
      <c r="BC48" s="50">
        <f t="shared" si="6"/>
        <v>482.24165249999999</v>
      </c>
      <c r="BD48" s="155">
        <f t="shared" si="8"/>
        <v>0.91135045567523054</v>
      </c>
      <c r="BE48" s="155">
        <f t="shared" si="9"/>
        <v>0.63861985472155602</v>
      </c>
      <c r="BF48" s="155">
        <f t="shared" si="10"/>
        <v>1.1044746501693181</v>
      </c>
      <c r="BG48" s="92">
        <v>130.62546069850703</v>
      </c>
      <c r="BH48" s="68">
        <v>128.52618599341315</v>
      </c>
      <c r="BI48" s="68">
        <v>131.15949841246484</v>
      </c>
      <c r="BJ48" s="165">
        <f ca="1">SUMIF(quarterly!$D:O,$B48,quarterly!O:O)</f>
        <v>550</v>
      </c>
      <c r="BK48" s="165">
        <f ca="1">SUMIF(quarterly!$D:P,$B48,quarterly!P:P)</f>
        <v>1942</v>
      </c>
      <c r="BL48" s="165">
        <f ca="1">SUMIF(quarterly!$D:Q,$B48,quarterly!Q:Q)</f>
        <v>15148</v>
      </c>
      <c r="BM48" s="165">
        <f ca="1">SUMIF(quarterly!$D:R,$B48,quarterly!R:R)</f>
        <v>-13206</v>
      </c>
      <c r="BN48" s="165">
        <f ca="1">SUMIF(quarterly!$D:S,$B48,quarterly!S:S)</f>
        <v>6282</v>
      </c>
      <c r="BO48" s="165">
        <f ca="1">SUMIF(quarterly!$D:T,$B48,quarterly!T:T)</f>
        <v>14079</v>
      </c>
      <c r="BP48" s="165">
        <f ca="1">SUMIF(quarterly!$D:U,$B48,quarterly!U:U)</f>
        <v>-7797</v>
      </c>
      <c r="BQ48" s="165">
        <f ca="1">SUMIF(quarterly!$D:V,$B48,quarterly!V:V)</f>
        <v>-4340</v>
      </c>
      <c r="BR48" s="165">
        <f ca="1">SUMIF(quarterly!$D:W,$B48,quarterly!W:W)</f>
        <v>1069</v>
      </c>
      <c r="BS48" s="165">
        <f ca="1">SUMIF(quarterly!$D:X,$B48,quarterly!X:X)</f>
        <v>-5409</v>
      </c>
      <c r="BT48" s="165">
        <f ca="1">SUMIF(quarterly!$D:Y,$B48,quarterly!Y:Y)</f>
        <v>-2134</v>
      </c>
      <c r="BU48" s="165">
        <f ca="1">SUMIF(quarterly!$D:Z,$B48,quarterly!Z:Z)</f>
        <v>310</v>
      </c>
      <c r="BV48" s="165">
        <f ca="1">SUMIF(quarterly!$D:AA,$B48,quarterly!AA:AA)</f>
        <v>-2444</v>
      </c>
      <c r="BW48" s="165">
        <f ca="1">SUMIF(quarterly!$D:AB,$B48,quarterly!AB:AB)</f>
        <v>742</v>
      </c>
      <c r="BX48" s="165">
        <f ca="1">SUMIF(quarterly!$D:AC,$B48,quarterly!AC:AC)</f>
        <v>1219</v>
      </c>
      <c r="BY48" s="165">
        <f ca="1">SUMIF(quarterly!$D:AD,$B48,quarterly!AD:AD)</f>
        <v>-477</v>
      </c>
      <c r="BZ48" s="165">
        <f ca="1">SUMIF(quarterly!$D:AE,$B48,quarterly!AE:AE)</f>
        <v>113</v>
      </c>
      <c r="CA48" s="165">
        <f ca="1">SUMIF(quarterly!$D:AF,$B48,quarterly!AF:AF)</f>
        <v>113</v>
      </c>
      <c r="CB48" s="165">
        <f ca="1">SUMIF(quarterly!$D:AG,$B48,quarterly!AG:AG)</f>
        <v>0</v>
      </c>
      <c r="CC48" s="165">
        <f ca="1">SUMIF(quarterly!$D:AH,$B48,quarterly!AH:AH)</f>
        <v>888</v>
      </c>
      <c r="CD48" s="165">
        <f ca="1">SUMIF(quarterly!$D:AI,$B48,quarterly!AI:AI)</f>
        <v>1592</v>
      </c>
      <c r="CE48" s="108">
        <f>VLOOKUP($A48,monthly!$B$3:$Y$1260,COLUMN(monthly!$E:$E))</f>
        <v>5917.0336788899995</v>
      </c>
      <c r="CF48" s="108">
        <f>VLOOKUP($A48,monthly!$B$3:$Y$1260,COLUMN(monthly!$F:$F))</f>
        <v>5919.3</v>
      </c>
      <c r="CG48" s="164">
        <f ca="1">SUMIF(quarterly!$D:AL,$B48,quarterly!AL:AL)</f>
        <v>13874.9</v>
      </c>
      <c r="CH48" s="208">
        <f ca="1">SUMIF(quarterly!$D:AM,$B48,quarterly!AM:AM)</f>
        <v>2964.2999999999997</v>
      </c>
      <c r="CI48" s="208">
        <f ca="1">SUMIF(quarterly!$D:AN,$B48,quarterly!AN:AN)</f>
        <v>10910.6</v>
      </c>
      <c r="CJ48" s="208">
        <f ca="1">SUMIF(quarterly!$D:AO,$B48,quarterly!AO:AO)</f>
        <v>2295.4</v>
      </c>
      <c r="CK48" s="68">
        <v>7796.9</v>
      </c>
      <c r="CL48" s="91">
        <v>88.125</v>
      </c>
      <c r="CM48" s="91">
        <v>81.05</v>
      </c>
      <c r="CN48" s="91">
        <v>128.125</v>
      </c>
      <c r="CO48" s="91">
        <v>911.625</v>
      </c>
      <c r="CP48" s="104">
        <v>1008.85</v>
      </c>
      <c r="CQ48" s="104">
        <v>369.67500000000001</v>
      </c>
      <c r="CR48" s="108">
        <f>VLOOKUP($A48,quarterly!$B$2:$CL$143,COLUMN(quarterly!$AV:$AV))</f>
        <v>6314.5</v>
      </c>
      <c r="CS48" s="165">
        <f ca="1">SUMIF(quarterly!$D:AX,$B48,quarterly!AX:AX)</f>
        <v>52.7</v>
      </c>
      <c r="CT48" s="165">
        <f ca="1">SUMIF(quarterly!$D:AY,$B48,quarterly!AY:AY)</f>
        <v>-506.2</v>
      </c>
      <c r="CU48" s="132">
        <f>VLOOKUP($A48,monthly!$B$3:$Q$269,COLUMN($G:$G))</f>
        <v>8994.9021582100013</v>
      </c>
      <c r="CV48" s="132">
        <f>VLOOKUP($A48,monthly!$B$3:$Q$269,COLUMN($H:$H))</f>
        <v>4923.29784432</v>
      </c>
      <c r="CW48" s="132">
        <f>VLOOKUP($A48,monthly!$B$3:$Q$269,COLUMN($I:$I))</f>
        <v>7073.2</v>
      </c>
      <c r="CX48" s="132">
        <f>VLOOKUP($A48,monthly!$B$3:$Q$269,COLUMN($J:$J))</f>
        <v>3961.2</v>
      </c>
      <c r="CY48" s="132">
        <f>VLOOKUP($A48,monthly!$B$3:$Q$269,COLUMN($K:$K))</f>
        <v>171.2</v>
      </c>
      <c r="CZ48" s="132">
        <f>VLOOKUP($A48,monthly!$B$3:$Q$269,COLUMN($L:$L))</f>
        <v>2857.76</v>
      </c>
      <c r="DA48" s="50">
        <v>1.6</v>
      </c>
      <c r="DB48" s="50">
        <v>9.3000000000000007</v>
      </c>
      <c r="DC48" s="70">
        <v>2.9629629629629628</v>
      </c>
      <c r="DD48" s="70">
        <v>2.4832381425378696</v>
      </c>
      <c r="DE48" s="165">
        <f ca="1">SUMIF(quarterly!$D:BF,$B48,quarterly!BF:BF)</f>
        <v>7028.6</v>
      </c>
      <c r="DF48" s="165">
        <f ca="1">SUMIF(quarterly!$D:BG,$B48,quarterly!BG:BG)</f>
        <v>6287</v>
      </c>
      <c r="DG48" s="165">
        <f ca="1">SUMIF(quarterly!$D:BH,$B48,quarterly!BH:BH)</f>
        <v>2758.9000000000005</v>
      </c>
      <c r="DH48" s="165">
        <f ca="1">SUMIF(quarterly!$D:BI,$B48,quarterly!BI:BI)</f>
        <v>3528.0999999999995</v>
      </c>
      <c r="DI48" s="165">
        <f ca="1">SUMIF(quarterly!$D:BJ,$B48,quarterly!BJ:BJ)</f>
        <v>5854</v>
      </c>
      <c r="DJ48" s="165">
        <f ca="1">SUMIF(quarterly!$D:BK,$B48,quarterly!BK:BK)</f>
        <v>4491.2999999999993</v>
      </c>
      <c r="DK48" s="165">
        <f ca="1">SUMIF(quarterly!$D:BL,$B48,quarterly!BL:BL)</f>
        <v>1006.9</v>
      </c>
      <c r="DL48" s="165">
        <f ca="1">SUMIF(quarterly!$D:BM,$B48,quarterly!BM:BM)</f>
        <v>723.7</v>
      </c>
      <c r="DM48" s="165">
        <f ca="1">SUMIF(quarterly!$D:BN,$B48,quarterly!BN:BN)</f>
        <v>2760.7</v>
      </c>
      <c r="DN48" s="165">
        <f ca="1">SUMIF(quarterly!$D:BO,$B48,quarterly!BO:BO)</f>
        <v>958.5</v>
      </c>
      <c r="DO48" s="165">
        <f ca="1">SUMIF(quarterly!$D:BP,$B48,quarterly!BP:BP)</f>
        <v>404.20000000000005</v>
      </c>
      <c r="DP48" s="165">
        <f ca="1">SUMIF(quarterly!$D:BQ,$B48,quarterly!BQ:BQ)</f>
        <v>433</v>
      </c>
      <c r="DQ48" s="165">
        <f ca="1">SUMIF(quarterly!$D:BR,$B48,quarterly!BR:BR)</f>
        <v>0</v>
      </c>
      <c r="DR48" s="165">
        <f ca="1">SUMIF(quarterly!$D:BS,$B48,quarterly!BS:BS)</f>
        <v>741.6</v>
      </c>
      <c r="DS48" s="165">
        <f ca="1">SUMIF(quarterly!$D:BT,$B48,quarterly!BT:BT)</f>
        <v>6552.4</v>
      </c>
      <c r="DT48" s="165">
        <f ca="1">SUMIF(quarterly!$D:BU,$B48,quarterly!BU:BU)</f>
        <v>3498</v>
      </c>
      <c r="DU48" s="165">
        <f ca="1">SUMIF(quarterly!$D:BV,$B48,quarterly!BV:BV)</f>
        <v>1327.6</v>
      </c>
      <c r="DV48" s="108">
        <f t="shared" ca="1" si="14"/>
        <v>476.20000000000073</v>
      </c>
      <c r="DW48" s="165">
        <f ca="1">SUMIF(quarterly!$D:BX,$B48,quarterly!BX:BX)</f>
        <v>-397.3</v>
      </c>
      <c r="DX48" s="165">
        <f ca="1">SUMIF(quarterly!$D:BY,$B48,quarterly!BY:BY)</f>
        <v>-78.899999999999864</v>
      </c>
      <c r="DY48" s="132">
        <f>VLOOKUP($A48,quarterly!$B$2:$CQ$153,COLUMN($BY:$BY))</f>
        <v>6314.5</v>
      </c>
      <c r="DZ48" s="132">
        <f>VLOOKUP($A48,quarterly!$B$2:$CQ$153,COLUMN($BZ:$BZ))</f>
        <v>3168.8330000000001</v>
      </c>
      <c r="EA48" s="132">
        <f>VLOOKUP($A48,quarterly!$B$2:$CQ$153,COLUMN($CA:$CA))</f>
        <v>3145.7</v>
      </c>
      <c r="EB48" s="191">
        <f ca="1">SUMIF(monthly!$D:R,$B48,monthly!R:R)/COUNTIF(monthly!$D:$D,$B48)</f>
        <v>72.712499999999991</v>
      </c>
      <c r="EC48" s="191">
        <f ca="1">SUMIF(monthly!$D:S,$B48,monthly!S:S)/COUNTIF(monthly!$D:$D,$B48)</f>
        <v>696.66250000000002</v>
      </c>
      <c r="ED48" s="191">
        <f ca="1">SUMIF(monthly!$D:T,$B48,monthly!T:T)/COUNTIF(monthly!$D:$D,$B48)</f>
        <v>7131.6308333333327</v>
      </c>
      <c r="EE48" s="191">
        <f ca="1">SUMIF(monthly!$D:U,$B48,monthly!U:U)/COUNTIF(monthly!$D:$D,$B48)</f>
        <v>1958.1108333333334</v>
      </c>
      <c r="EF48" s="191">
        <f ca="1">SUMIF(monthly!$D:V,$B48,monthly!V:V)/COUNTIF(monthly!$D:$D,$B48)</f>
        <v>242.27507324218755</v>
      </c>
      <c r="EG48" s="191">
        <f ca="1">SUMIF(monthly!$D:W,$B48,monthly!W:W)/COUNTIF(monthly!$D:$D,$B48)</f>
        <v>607.10833333333335</v>
      </c>
      <c r="EH48" s="191">
        <f ca="1">SUMIF(monthly!$D:X,$B48,monthly!X:X)/COUNTIF(monthly!$D:$D,$B48)</f>
        <v>917.67333333333329</v>
      </c>
      <c r="EI48" s="191">
        <f ca="1">SUMIF(monthly!$D:Y,$B48,monthly!Y:Y)/COUNTIF(monthly!$D:$D,$B48)</f>
        <v>719.12166666666678</v>
      </c>
      <c r="EJ48" s="191">
        <f ca="1">SUMIF(quarterly!$D:CK,$B48,quarterly!CK:CK)/COUNTIF(quarterly!$D:$D,$B48)</f>
        <v>157.95000000000002</v>
      </c>
      <c r="EK48" s="191">
        <f t="shared" ca="1" si="11"/>
        <v>2.3323615160349753</v>
      </c>
      <c r="EL48" s="104">
        <v>93.224999999999994</v>
      </c>
      <c r="EM48" s="104">
        <v>2.0960000000000001</v>
      </c>
      <c r="EN48" s="50">
        <v>4.8109999999999999</v>
      </c>
      <c r="EO48" s="50">
        <v>8.5359999999999996</v>
      </c>
      <c r="EP48" s="50">
        <v>2.363</v>
      </c>
      <c r="EQ48" s="50">
        <v>5.1059999999999999</v>
      </c>
      <c r="ER48" s="50">
        <v>5.3390000000000004</v>
      </c>
      <c r="ES48" s="68">
        <v>17282.723000000002</v>
      </c>
      <c r="ET48" s="68">
        <v>-16869.896000000001</v>
      </c>
    </row>
    <row r="49" spans="1:150" s="45" customFormat="1">
      <c r="A49" s="154">
        <v>39783</v>
      </c>
      <c r="B49" s="44" t="s">
        <v>1046</v>
      </c>
      <c r="BA49" s="50">
        <v>910.66766175000009</v>
      </c>
      <c r="BB49" s="50">
        <v>396.45921750000002</v>
      </c>
      <c r="BC49" s="50">
        <f t="shared" si="6"/>
        <v>514.20844425000007</v>
      </c>
      <c r="BD49" s="155">
        <f t="shared" si="8"/>
        <v>10.766607279693496</v>
      </c>
      <c r="BE49" s="155">
        <f t="shared" si="9"/>
        <v>16.637093621244482</v>
      </c>
      <c r="BF49" s="155">
        <f t="shared" si="10"/>
        <v>6.6287911017806733</v>
      </c>
      <c r="BG49" s="92">
        <v>140.92500000000001</v>
      </c>
      <c r="BH49" s="68">
        <v>137.81045155005734</v>
      </c>
      <c r="BI49" s="68">
        <v>141.86503178994477</v>
      </c>
      <c r="BJ49" s="165">
        <f ca="1">SUMIF(quarterly!$D:O,$B49,quarterly!O:O)</f>
        <v>2145</v>
      </c>
      <c r="BK49" s="165">
        <f ca="1">SUMIF(quarterly!$D:P,$B49,quarterly!P:P)</f>
        <v>3449</v>
      </c>
      <c r="BL49" s="165">
        <f ca="1">SUMIF(quarterly!$D:Q,$B49,quarterly!Q:Q)</f>
        <v>16624</v>
      </c>
      <c r="BM49" s="165">
        <f ca="1">SUMIF(quarterly!$D:R,$B49,quarterly!R:R)</f>
        <v>-13206</v>
      </c>
      <c r="BN49" s="165">
        <f ca="1">SUMIF(quarterly!$D:S,$B49,quarterly!S:S)</f>
        <v>7196</v>
      </c>
      <c r="BO49" s="164">
        <f ca="1">SUMIF(quarterly!$D:T,$B49,quarterly!T:T)</f>
        <v>15644</v>
      </c>
      <c r="BP49" s="165">
        <f ca="1">SUMIF(quarterly!$D:U,$B49,quarterly!U:U)</f>
        <v>-8479</v>
      </c>
      <c r="BQ49" s="165">
        <f ca="1">SUMIF(quarterly!$D:V,$B49,quarterly!V:V)</f>
        <v>-3747</v>
      </c>
      <c r="BR49" s="165">
        <f ca="1">SUMIF(quarterly!$D:W,$B49,quarterly!W:W)</f>
        <v>980</v>
      </c>
      <c r="BS49" s="165">
        <f ca="1">SUMIF(quarterly!$D:X,$B49,quarterly!X:X)</f>
        <v>-4727</v>
      </c>
      <c r="BT49" s="165">
        <f ca="1">SUMIF(quarterly!$D:Y,$B49,quarterly!Y:Y)</f>
        <v>-1740</v>
      </c>
      <c r="BU49" s="165">
        <f ca="1">SUMIF(quarterly!$D:Z,$B49,quarterly!Z:Z)</f>
        <v>230</v>
      </c>
      <c r="BV49" s="165">
        <f ca="1">SUMIF(quarterly!$D:AA,$B49,quarterly!AA:AA)</f>
        <v>-1970</v>
      </c>
      <c r="BW49" s="165">
        <f ca="1">SUMIF(quarterly!$D:AB,$B49,quarterly!AB:AB)</f>
        <v>436</v>
      </c>
      <c r="BX49" s="165">
        <f ca="1">SUMIF(quarterly!$D:AC,$B49,quarterly!AC:AC)</f>
        <v>1060</v>
      </c>
      <c r="BY49" s="165">
        <f ca="1">SUMIF(quarterly!$D:AD,$B49,quarterly!AD:AD)</f>
        <v>-624</v>
      </c>
      <c r="BZ49" s="165">
        <f ca="1">SUMIF(quarterly!$D:AE,$B49,quarterly!AE:AE)</f>
        <v>67</v>
      </c>
      <c r="CA49" s="165">
        <f ca="1">SUMIF(quarterly!$D:AF,$B49,quarterly!AF:AF)</f>
        <v>87</v>
      </c>
      <c r="CB49" s="165">
        <f ca="1">SUMIF(quarterly!$D:AG,$B49,quarterly!AG:AG)</f>
        <v>-20</v>
      </c>
      <c r="CC49" s="165">
        <f ca="1">SUMIF(quarterly!$D:AH,$B49,quarterly!AH:AH)</f>
        <v>-2863</v>
      </c>
      <c r="CD49" s="165">
        <f ca="1">SUMIF(quarterly!$D:AI,$B49,quarterly!AI:AI)</f>
        <v>-597</v>
      </c>
      <c r="CE49" s="108">
        <f>VLOOKUP($A49,monthly!$B$3:$Y$1260,COLUMN(monthly!$E:$E))</f>
        <v>5318.1</v>
      </c>
      <c r="CF49" s="108">
        <f>VLOOKUP($A49,monthly!$B$3:$Y$1260,COLUMN(monthly!$F:$F))</f>
        <v>5320.2</v>
      </c>
      <c r="CG49" s="164">
        <f ca="1">SUMIF(quarterly!$D:AL,$B49,quarterly!AL:AL)</f>
        <v>15423.400000000001</v>
      </c>
      <c r="CH49" s="208">
        <f ca="1">SUMIF(quarterly!$D:AM,$B49,quarterly!AM:AM)</f>
        <v>3567.9</v>
      </c>
      <c r="CI49" s="208">
        <f ca="1">SUMIF(quarterly!$D:AN,$B49,quarterly!AN:AN)</f>
        <v>11855.5</v>
      </c>
      <c r="CJ49" s="208">
        <f ca="1">SUMIF(quarterly!$D:AO,$B49,quarterly!AO:AO)</f>
        <v>2969</v>
      </c>
      <c r="CK49" s="68">
        <v>8478.7000000000007</v>
      </c>
      <c r="CL49" s="91">
        <v>94.05</v>
      </c>
      <c r="CM49" s="91">
        <v>81.25</v>
      </c>
      <c r="CN49" s="91">
        <v>155.9</v>
      </c>
      <c r="CO49" s="91">
        <v>1005.8</v>
      </c>
      <c r="CP49" s="104">
        <v>1116.875</v>
      </c>
      <c r="CQ49" s="104">
        <v>466.3</v>
      </c>
      <c r="CR49" s="108">
        <f>VLOOKUP($A49,quarterly!$B$2:$CL$143,COLUMN(quarterly!$AV:$AV))</f>
        <v>6765.7</v>
      </c>
      <c r="CS49" s="165">
        <f ca="1">SUMIF(quarterly!$D:AX,$B49,quarterly!AX:AX)</f>
        <v>61.3</v>
      </c>
      <c r="CT49" s="165">
        <f ca="1">SUMIF(quarterly!$D:AY,$B49,quarterly!AY:AY)</f>
        <v>-468</v>
      </c>
      <c r="CU49" s="132">
        <f>VLOOKUP($A49,monthly!$B$3:$Q$269,COLUMN($G:$G))</f>
        <v>9636.8083961799985</v>
      </c>
      <c r="CV49" s="132">
        <f>VLOOKUP($A49,monthly!$B$3:$Q$269,COLUMN($H:$H))</f>
        <v>5521.3643584399988</v>
      </c>
      <c r="CW49" s="132">
        <f>VLOOKUP($A49,monthly!$B$3:$Q$269,COLUMN($I:$I))</f>
        <v>5882.7163534821229</v>
      </c>
      <c r="CX49" s="132">
        <f>VLOOKUP($A49,monthly!$B$3:$Q$269,COLUMN($J:$J))</f>
        <v>5068.7947676800013</v>
      </c>
      <c r="CY49" s="132">
        <f>VLOOKUP($A49,monthly!$B$3:$Q$269,COLUMN($K:$K))</f>
        <v>-538.63015602148107</v>
      </c>
      <c r="CZ49" s="132">
        <f>VLOOKUP($A49,monthly!$B$3:$Q$269,COLUMN($L:$L))</f>
        <v>4237.4925819999999</v>
      </c>
      <c r="DA49" s="50">
        <v>1.6</v>
      </c>
      <c r="DB49" s="50">
        <v>8.8000000000000007</v>
      </c>
      <c r="DC49" s="70">
        <v>2.6961445133459154</v>
      </c>
      <c r="DD49" s="70">
        <v>2.2466861379465288</v>
      </c>
      <c r="DE49" s="165">
        <f ca="1">SUMIF(quarterly!$D:BF,$B49,quarterly!BF:BF)</f>
        <v>7073.3</v>
      </c>
      <c r="DF49" s="165">
        <f ca="1">SUMIF(quarterly!$D:BG,$B49,quarterly!BG:BG)</f>
        <v>6038.7</v>
      </c>
      <c r="DG49" s="165">
        <f ca="1">SUMIF(quarterly!$D:BH,$B49,quarterly!BH:BH)</f>
        <v>2314.1999999999998</v>
      </c>
      <c r="DH49" s="165">
        <f ca="1">SUMIF(quarterly!$D:BI,$B49,quarterly!BI:BI)</f>
        <v>3724.5</v>
      </c>
      <c r="DI49" s="165">
        <f ca="1">SUMIF(quarterly!$D:BJ,$B49,quarterly!BJ:BJ)</f>
        <v>5756.0999999999995</v>
      </c>
      <c r="DJ49" s="165">
        <f ca="1">SUMIF(quarterly!$D:BK,$B49,quarterly!BK:BK)</f>
        <v>4352.5999999999995</v>
      </c>
      <c r="DK49" s="165">
        <f ca="1">SUMIF(quarterly!$D:BL,$B49,quarterly!BL:BL)</f>
        <v>1108.8000000000002</v>
      </c>
      <c r="DL49" s="165">
        <f ca="1">SUMIF(quarterly!$D:BM,$B49,quarterly!BM:BM)</f>
        <v>888.09999999999991</v>
      </c>
      <c r="DM49" s="165">
        <f ca="1">SUMIF(quarterly!$D:BN,$B49,quarterly!BN:BN)</f>
        <v>2355.6999999999998</v>
      </c>
      <c r="DN49" s="165">
        <f ca="1">SUMIF(quarterly!$D:BO,$B49,quarterly!BO:BO)</f>
        <v>992.7</v>
      </c>
      <c r="DO49" s="165">
        <f ca="1">SUMIF(quarterly!$D:BP,$B49,quarterly!BP:BP)</f>
        <v>410.8</v>
      </c>
      <c r="DP49" s="165">
        <f ca="1">SUMIF(quarterly!$D:BQ,$B49,quarterly!BQ:BQ)</f>
        <v>282.60000000000002</v>
      </c>
      <c r="DQ49" s="165">
        <f ca="1">SUMIF(quarterly!$D:BR,$B49,quarterly!BR:BR)</f>
        <v>0</v>
      </c>
      <c r="DR49" s="165">
        <f ca="1">SUMIF(quarterly!$D:BS,$B49,quarterly!BS:BS)</f>
        <v>1034.5999999999999</v>
      </c>
      <c r="DS49" s="165">
        <f ca="1">SUMIF(quarterly!$D:BT,$B49,quarterly!BT:BT)</f>
        <v>7551.9</v>
      </c>
      <c r="DT49" s="165">
        <f ca="1">SUMIF(quarterly!$D:BU,$B49,quarterly!BU:BU)</f>
        <v>3766.8</v>
      </c>
      <c r="DU49" s="165">
        <f ca="1">SUMIF(quarterly!$D:BV,$B49,quarterly!BV:BV)</f>
        <v>1630.1</v>
      </c>
      <c r="DV49" s="108">
        <f t="shared" ca="1" si="14"/>
        <v>-478.59999999999945</v>
      </c>
      <c r="DW49" s="165">
        <f ca="1">SUMIF(quarterly!$D:BX,$B49,quarterly!BX:BX)</f>
        <v>-384.70000000000005</v>
      </c>
      <c r="DX49" s="165">
        <f ca="1">SUMIF(quarterly!$D:BY,$B49,quarterly!BY:BY)</f>
        <v>863.19999999999982</v>
      </c>
      <c r="DY49" s="132">
        <f>VLOOKUP($A49,quarterly!$B$2:$CQ$153,COLUMN($BY:$BY))</f>
        <v>6765.7</v>
      </c>
      <c r="DZ49" s="132">
        <f>VLOOKUP($A49,quarterly!$B$2:$CQ$153,COLUMN($BZ:$BZ))</f>
        <v>3947.1</v>
      </c>
      <c r="EA49" s="132">
        <f>VLOOKUP($A49,quarterly!$B$2:$CQ$153,COLUMN($CA:$CA))</f>
        <v>2818.6</v>
      </c>
      <c r="EB49" s="191">
        <f ca="1">SUMIF(monthly!$D:R,$B49,monthly!R:R)/COUNTIF(monthly!$D:$D,$B49)</f>
        <v>97.659999999999982</v>
      </c>
      <c r="EC49" s="191">
        <f ca="1">SUMIF(monthly!$D:S,$B49,monthly!S:S)/COUNTIF(monthly!$D:$D,$B49)</f>
        <v>871.70583333333343</v>
      </c>
      <c r="ED49" s="191">
        <f ca="1">SUMIF(monthly!$D:T,$B49,monthly!T:T)/COUNTIF(monthly!$D:$D,$B49)</f>
        <v>6963.482500000001</v>
      </c>
      <c r="EE49" s="191">
        <f ca="1">SUMIF(monthly!$D:U,$B49,monthly!U:U)/COUNTIF(monthly!$D:$D,$B49)</f>
        <v>2572.7599999999998</v>
      </c>
      <c r="EF49" s="191">
        <f ca="1">SUMIF(monthly!$D:V,$B49,monthly!V:V)/COUNTIF(monthly!$D:$D,$B49)</f>
        <v>271.49164225260415</v>
      </c>
      <c r="EG49" s="191">
        <f ca="1">SUMIF(monthly!$D:W,$B49,monthly!W:W)/COUNTIF(monthly!$D:$D,$B49)</f>
        <v>815.68058333333329</v>
      </c>
      <c r="EH49" s="191">
        <f ca="1">SUMIF(monthly!$D:X,$B49,monthly!X:X)/COUNTIF(monthly!$D:$D,$B49)</f>
        <v>1222.7849999999999</v>
      </c>
      <c r="EI49" s="191">
        <f ca="1">SUMIF(monthly!$D:Y,$B49,monthly!Y:Y)/COUNTIF(monthly!$D:$D,$B49)</f>
        <v>862.91833333333318</v>
      </c>
      <c r="EJ49" s="191">
        <f ca="1">SUMIF(quarterly!$D:CK,$B49,quarterly!CK:CK)/COUNTIF(quarterly!$D:$D,$B49)</f>
        <v>164.82499999999999</v>
      </c>
      <c r="EK49" s="191">
        <f t="shared" ca="1" si="11"/>
        <v>4.3526432415321059</v>
      </c>
      <c r="EL49" s="104">
        <v>99.388999999999996</v>
      </c>
      <c r="EM49" s="104">
        <v>6.6120000000000001</v>
      </c>
      <c r="EN49" s="50">
        <v>2.2429999999999999</v>
      </c>
      <c r="EO49" s="50">
        <v>1.782</v>
      </c>
      <c r="EP49" s="50">
        <v>-1.202</v>
      </c>
      <c r="EQ49" s="50">
        <v>2.298</v>
      </c>
      <c r="ER49" s="50">
        <v>2.8340000000000001</v>
      </c>
      <c r="ES49" s="68">
        <v>19732.679</v>
      </c>
      <c r="ET49" s="68">
        <v>-19340.204000000002</v>
      </c>
    </row>
    <row r="50" spans="1:150" s="45" customFormat="1">
      <c r="A50" s="154">
        <v>40148</v>
      </c>
      <c r="B50" s="44" t="s">
        <v>1047</v>
      </c>
      <c r="BA50" s="50">
        <v>973.625</v>
      </c>
      <c r="BB50" s="50">
        <v>424.8982125</v>
      </c>
      <c r="BC50" s="50">
        <f t="shared" si="6"/>
        <v>548.7267875</v>
      </c>
      <c r="BD50" s="155">
        <f t="shared" si="8"/>
        <v>6.913316558207061</v>
      </c>
      <c r="BE50" s="155">
        <f t="shared" si="9"/>
        <v>7.1732460098496764</v>
      </c>
      <c r="BF50" s="155">
        <f t="shared" si="10"/>
        <v>6.7129086727361509</v>
      </c>
      <c r="BG50" s="92">
        <v>147.12835565465292</v>
      </c>
      <c r="BH50" s="68">
        <v>141.76346940257974</v>
      </c>
      <c r="BI50" s="68">
        <v>148.56915513325032</v>
      </c>
      <c r="BJ50" s="165">
        <f ca="1">SUMIF(quarterly!$D:O,$B50,quarterly!O:O)</f>
        <v>-1611</v>
      </c>
      <c r="BK50" s="165">
        <f ca="1">SUMIF(quarterly!$D:P,$B50,quarterly!P:P)</f>
        <v>-367</v>
      </c>
      <c r="BL50" s="165">
        <f ca="1">SUMIF(quarterly!$D:Q,$B50,quarterly!Q:Q)</f>
        <v>12612</v>
      </c>
      <c r="BM50" s="165">
        <f ca="1">SUMIF(quarterly!$D:R,$B50,quarterly!R:R)</f>
        <v>-12979</v>
      </c>
      <c r="BN50" s="165">
        <f ca="1">SUMIF(quarterly!$D:S,$B50,quarterly!S:S)</f>
        <v>4192</v>
      </c>
      <c r="BO50" s="165">
        <f ca="1">SUMIF(quarterly!$D:T,$B50,quarterly!T:T)</f>
        <v>12101</v>
      </c>
      <c r="BP50" s="165">
        <f ca="1">SUMIF(quarterly!$D:U,$B50,quarterly!U:U)</f>
        <v>-7909</v>
      </c>
      <c r="BQ50" s="165">
        <f ca="1">SUMIF(quarterly!$D:V,$B50,quarterly!V:V)</f>
        <v>-4559</v>
      </c>
      <c r="BR50" s="165">
        <f ca="1">SUMIF(quarterly!$D:W,$B50,quarterly!W:W)</f>
        <v>511</v>
      </c>
      <c r="BS50" s="165">
        <f ca="1">SUMIF(quarterly!$D:X,$B50,quarterly!X:X)</f>
        <v>-5070</v>
      </c>
      <c r="BT50" s="165">
        <f ca="1">SUMIF(quarterly!$D:Y,$B50,quarterly!Y:Y)</f>
        <v>-1721</v>
      </c>
      <c r="BU50" s="165">
        <f ca="1">SUMIF(quarterly!$D:Z,$B50,quarterly!Z:Z)</f>
        <v>128</v>
      </c>
      <c r="BV50" s="165">
        <f ca="1">SUMIF(quarterly!$D:AA,$B50,quarterly!AA:AA)</f>
        <v>-1849</v>
      </c>
      <c r="BW50" s="165">
        <f ca="1">SUMIF(quarterly!$D:AB,$B50,quarterly!AB:AB)</f>
        <v>477</v>
      </c>
      <c r="BX50" s="165">
        <f ca="1">SUMIF(quarterly!$D:AC,$B50,quarterly!AC:AC)</f>
        <v>1046</v>
      </c>
      <c r="BY50" s="165">
        <f ca="1">SUMIF(quarterly!$D:AD,$B50,quarterly!AD:AD)</f>
        <v>-569</v>
      </c>
      <c r="BZ50" s="165">
        <f ca="1">SUMIF(quarterly!$D:AE,$B50,quarterly!AE:AE)</f>
        <v>74.2</v>
      </c>
      <c r="CA50" s="165">
        <f ca="1">SUMIF(quarterly!$D:AF,$B50,quarterly!AF:AF)</f>
        <v>94.2</v>
      </c>
      <c r="CB50" s="165">
        <f ca="1">SUMIF(quarterly!$D:AG,$B50,quarterly!AG:AG)</f>
        <v>-20</v>
      </c>
      <c r="CC50" s="165">
        <f ca="1">SUMIF(quarterly!$D:AH,$B50,quarterly!AH:AH)</f>
        <v>3219.7</v>
      </c>
      <c r="CD50" s="164">
        <f ca="1">SUMIF(quarterly!$D:AI,$B50,quarterly!AI:AI)</f>
        <v>1725.3000000000002</v>
      </c>
      <c r="CE50" s="108">
        <f>VLOOKUP($A50,monthly!$B$3:$Y$1260,COLUMN(monthly!$E:$E))</f>
        <v>6551.7</v>
      </c>
      <c r="CF50" s="108">
        <f>VLOOKUP($A50,monthly!$B$3:$Y$1260,COLUMN(monthly!$F:$F))</f>
        <v>7046</v>
      </c>
      <c r="CG50" s="164">
        <f ca="1">SUMIF(quarterly!$D:AL,$B50,quarterly!AL:AL)</f>
        <v>12079.8</v>
      </c>
      <c r="CH50" s="208">
        <f ca="1">SUMIF(quarterly!$D:AM,$B50,quarterly!AM:AM)</f>
        <v>2935.3999999999996</v>
      </c>
      <c r="CI50" s="164">
        <f ca="1">SUMIF(quarterly!$D:AN,$B50,quarterly!AN:AN)</f>
        <v>9144.4000000000015</v>
      </c>
      <c r="CJ50" s="208">
        <f ca="1">SUMIF(quarterly!$D:AO,$B50,quarterly!AO:AO)</f>
        <v>2225.6999999999998</v>
      </c>
      <c r="CK50" s="68">
        <v>7761.4</v>
      </c>
      <c r="CL50" s="90">
        <v>94.4</v>
      </c>
      <c r="CM50" s="90">
        <v>84</v>
      </c>
      <c r="CN50" s="91">
        <v>142.30000000000001</v>
      </c>
      <c r="CO50" s="168">
        <v>694.5</v>
      </c>
      <c r="CP50" s="104">
        <v>759.7</v>
      </c>
      <c r="CQ50" s="104">
        <v>398.6</v>
      </c>
      <c r="CR50" s="108">
        <f>VLOOKUP($A50,quarterly!$B$2:$CL$143,COLUMN(quarterly!$AV:$AV))</f>
        <v>7014.8</v>
      </c>
      <c r="CS50" s="165">
        <f ca="1">SUMIF(quarterly!$D:AX,$B50,quarterly!AX:AX)</f>
        <v>89.899999999999991</v>
      </c>
      <c r="CT50" s="165">
        <f ca="1">SUMIF(quarterly!$D:AY,$B50,quarterly!AY:AY)</f>
        <v>-152.20000000000002</v>
      </c>
      <c r="CU50" s="132">
        <f>VLOOKUP($A50,monthly!$B$3:$Q$269,COLUMN($G:$G))</f>
        <v>11733.565113947167</v>
      </c>
      <c r="CV50" s="132">
        <f>VLOOKUP($A50,monthly!$B$3:$Q$269,COLUMN($H:$H))</f>
        <v>6234.4198301799997</v>
      </c>
      <c r="CW50" s="132">
        <f>VLOOKUP($A50,monthly!$B$3:$Q$269,COLUMN($I:$I))</f>
        <v>7672.9009922040595</v>
      </c>
      <c r="CX50" s="132">
        <f>VLOOKUP($A50,monthly!$B$3:$Q$269,COLUMN($J:$J))</f>
        <v>5836.5459977100008</v>
      </c>
      <c r="CY50" s="132">
        <f>VLOOKUP($A50,monthly!$B$3:$Q$269,COLUMN($K:$K))</f>
        <v>413.55978054369689</v>
      </c>
      <c r="CZ50" s="132">
        <f>VLOOKUP($A50,monthly!$B$3:$Q$269,COLUMN($L:$L))</f>
        <v>4929.1282680000004</v>
      </c>
      <c r="DA50" s="50">
        <v>2.2000000000000002</v>
      </c>
      <c r="DB50" s="50">
        <v>10.199999999999999</v>
      </c>
      <c r="DC50" s="70">
        <v>2.7487630566245187</v>
      </c>
      <c r="DD50" s="70">
        <v>2.1496130696474633</v>
      </c>
      <c r="DE50" s="165">
        <f ca="1">SUMIF(quarterly!$D:BF,$B50,quarterly!BF:BF)</f>
        <v>6651.2999999999993</v>
      </c>
      <c r="DF50" s="165">
        <f ca="1">SUMIF(quarterly!$D:BG,$B50,quarterly!BG:BG)</f>
        <v>5740.3</v>
      </c>
      <c r="DG50" s="165">
        <f ca="1">SUMIF(quarterly!$D:BH,$B50,quarterly!BH:BH)</f>
        <v>1075.5</v>
      </c>
      <c r="DH50" s="165">
        <f ca="1">SUMIF(quarterly!$D:BI,$B50,quarterly!BI:BI)</f>
        <v>4664.7999999999993</v>
      </c>
      <c r="DI50" s="165">
        <f ca="1">SUMIF(quarterly!$D:BJ,$B50,quarterly!BJ:BJ)</f>
        <v>4974.5</v>
      </c>
      <c r="DJ50" s="165">
        <f ca="1">SUMIF(quarterly!$D:BK,$B50,quarterly!BK:BK)</f>
        <v>3519.7</v>
      </c>
      <c r="DK50" s="165">
        <f ca="1">SUMIF(quarterly!$D:BL,$B50,quarterly!BL:BL)</f>
        <v>1241.8</v>
      </c>
      <c r="DL50" s="165">
        <f ca="1">SUMIF(quarterly!$D:BM,$B50,quarterly!BM:BM)</f>
        <v>1121.4000000000001</v>
      </c>
      <c r="DM50" s="165">
        <f ca="1">SUMIF(quarterly!$D:BN,$B50,quarterly!BN:BN)</f>
        <v>1156.5</v>
      </c>
      <c r="DN50" s="165">
        <f ca="1">SUMIF(quarterly!$D:BO,$B50,quarterly!BO:BO)</f>
        <v>1063.2</v>
      </c>
      <c r="DO50" s="165">
        <f ca="1">SUMIF(quarterly!$D:BP,$B50,quarterly!BP:BP)</f>
        <v>391.6</v>
      </c>
      <c r="DP50" s="165">
        <f ca="1">SUMIF(quarterly!$D:BQ,$B50,quarterly!BQ:BQ)</f>
        <v>244.8</v>
      </c>
      <c r="DQ50" s="165">
        <f ca="1">SUMIF(quarterly!$D:BR,$B50,quarterly!BR:BR)</f>
        <v>521</v>
      </c>
      <c r="DR50" s="165">
        <f ca="1">SUMIF(quarterly!$D:BS,$B50,quarterly!BS:BS)</f>
        <v>911</v>
      </c>
      <c r="DS50" s="165">
        <f ca="1">SUMIF(quarterly!$D:BT,$B50,quarterly!BT:BT)</f>
        <v>6687.6</v>
      </c>
      <c r="DT50" s="165">
        <f ca="1">SUMIF(quarterly!$D:BU,$B50,quarterly!BU:BU)</f>
        <v>4166.3999999999996</v>
      </c>
      <c r="DU50" s="165">
        <f ca="1">SUMIF(quarterly!$D:BV,$B50,quarterly!BV:BV)</f>
        <v>2348.6999999999998</v>
      </c>
      <c r="DV50" s="108">
        <f t="shared" ca="1" si="14"/>
        <v>-36.300000000001091</v>
      </c>
      <c r="DW50" s="165">
        <f ca="1">SUMIF(quarterly!$D:BX,$B50,quarterly!BX:BX)</f>
        <v>-141</v>
      </c>
      <c r="DX50" s="165">
        <f ca="1">SUMIF(quarterly!$D:BY,$B50,quarterly!BY:BY)</f>
        <v>177.39999999999998</v>
      </c>
      <c r="DY50" s="132">
        <f>VLOOKUP($A50,quarterly!$B$2:$CQ$153,COLUMN($BY:$BY))</f>
        <v>7014.8</v>
      </c>
      <c r="DZ50" s="132">
        <f>VLOOKUP($A50,quarterly!$B$2:$CQ$153,COLUMN($BZ:$BZ))</f>
        <v>4228.3</v>
      </c>
      <c r="EA50" s="132">
        <f>VLOOKUP($A50,quarterly!$B$2:$CQ$153,COLUMN($CA:$CA))</f>
        <v>2786.5</v>
      </c>
      <c r="EB50" s="191">
        <f ca="1">SUMIF(monthly!$D:R,$B50,monthly!R:R)/COUNTIF(monthly!$D:$D,$B50)</f>
        <v>61.860270562770552</v>
      </c>
      <c r="EC50" s="191">
        <f ca="1">SUMIF(monthly!$D:S,$B50,monthly!S:S)/COUNTIF(monthly!$D:$D,$B50)</f>
        <v>972.9785833333334</v>
      </c>
      <c r="ED50" s="191">
        <f ca="1">SUMIF(monthly!$D:T,$B50,monthly!T:T)/COUNTIF(monthly!$D:$D,$B50)</f>
        <v>5160.6117500000009</v>
      </c>
      <c r="EE50" s="191">
        <f ca="1">SUMIF(monthly!$D:U,$B50,monthly!U:U)/COUNTIF(monthly!$D:$D,$B50)</f>
        <v>2890.3664215686276</v>
      </c>
      <c r="EF50" s="191">
        <f ca="1">SUMIF(monthly!$D:V,$B50,monthly!V:V)/COUNTIF(monthly!$D:$D,$B50)</f>
        <v>298.94914969752972</v>
      </c>
      <c r="EG50" s="191">
        <f ca="1">SUMIF(monthly!$D:W,$B50,monthly!W:W)/COUNTIF(monthly!$D:$D,$B50)</f>
        <v>479.6875</v>
      </c>
      <c r="EH50" s="191">
        <f ca="1">SUMIF(monthly!$D:X,$B50,monthly!X:X)/COUNTIF(monthly!$D:$D,$B50)</f>
        <v>725.44500000000005</v>
      </c>
      <c r="EI50" s="191">
        <f ca="1">SUMIF(monthly!$D:Y,$B50,monthly!Y:Y)/COUNTIF(monthly!$D:$D,$B50)</f>
        <v>682.72916666666663</v>
      </c>
      <c r="EJ50" s="191">
        <f ca="1">SUMIF(quarterly!$D:CK,$B50,quarterly!CK:CK)/COUNTIF(quarterly!$D:$D,$B50)</f>
        <v>167.82499999999999</v>
      </c>
      <c r="EK50" s="191">
        <f ca="1">(EJ50/EJ49-1)*100</f>
        <v>1.8201122402548231</v>
      </c>
      <c r="EL50" s="104">
        <v>99.974000000000004</v>
      </c>
      <c r="EM50" s="104">
        <v>0.58899999999999997</v>
      </c>
      <c r="EN50" s="50">
        <v>1.246</v>
      </c>
      <c r="EO50" s="50">
        <v>-1.2829999999999999</v>
      </c>
      <c r="EP50" s="50">
        <v>-5.2169999999999996</v>
      </c>
      <c r="EQ50" s="50">
        <v>0.19600000000000001</v>
      </c>
      <c r="ER50" s="50">
        <v>-0.57699999999999996</v>
      </c>
      <c r="ES50" s="68">
        <v>15745.646000000001</v>
      </c>
      <c r="ET50" s="68">
        <v>-15365.505999999999</v>
      </c>
    </row>
    <row r="51" spans="1:150" s="45" customFormat="1">
      <c r="A51" s="154">
        <v>40513</v>
      </c>
      <c r="B51" s="44" t="s">
        <v>1086</v>
      </c>
      <c r="BA51" s="50"/>
      <c r="BB51" s="50"/>
      <c r="BC51" s="50"/>
      <c r="BD51" s="155"/>
      <c r="BE51" s="155"/>
      <c r="BF51" s="155"/>
      <c r="BG51" s="92"/>
      <c r="BH51" s="68"/>
      <c r="BI51" s="68"/>
      <c r="BJ51" s="108"/>
      <c r="BK51" s="108"/>
      <c r="BL51" s="108"/>
      <c r="BM51" s="108"/>
      <c r="BN51" s="108"/>
      <c r="BO51" s="108"/>
      <c r="BP51" s="165"/>
      <c r="BQ51" s="165"/>
      <c r="BR51" s="165"/>
      <c r="BS51" s="165"/>
      <c r="BT51" s="165"/>
      <c r="BU51" s="165"/>
      <c r="BV51" s="165"/>
      <c r="BW51" s="165"/>
      <c r="BX51" s="165"/>
      <c r="BY51" s="165"/>
      <c r="BZ51" s="165"/>
      <c r="CA51" s="165"/>
      <c r="CB51" s="165"/>
      <c r="CC51" s="165"/>
      <c r="CD51" s="164"/>
      <c r="CE51" s="108"/>
      <c r="CF51" s="108"/>
      <c r="CG51" s="164"/>
      <c r="CH51" s="165"/>
      <c r="CI51" s="164"/>
      <c r="CJ51" s="165"/>
      <c r="CL51" s="90"/>
      <c r="CM51" s="90"/>
      <c r="CN51" s="91"/>
      <c r="CO51" s="168"/>
      <c r="CP51" s="104"/>
      <c r="CQ51" s="104"/>
      <c r="CR51" s="108"/>
      <c r="CS51" s="165"/>
      <c r="CT51" s="165"/>
      <c r="CU51" s="132"/>
      <c r="CV51" s="132"/>
      <c r="CW51" s="132"/>
      <c r="CX51" s="132"/>
      <c r="CY51" s="132"/>
      <c r="DC51" s="68"/>
      <c r="DD51" s="68"/>
      <c r="DE51" s="215">
        <v>8244.5</v>
      </c>
      <c r="DF51" s="215">
        <v>6890.6</v>
      </c>
      <c r="DG51" s="107">
        <v>1731.8</v>
      </c>
      <c r="DH51" s="68"/>
      <c r="DI51" s="68"/>
      <c r="DJ51" s="68"/>
      <c r="DK51" s="68"/>
      <c r="DL51" s="68"/>
      <c r="DM51" s="68"/>
      <c r="DN51" s="68"/>
      <c r="DO51" s="68"/>
      <c r="DP51" s="68"/>
      <c r="DQ51" s="68"/>
      <c r="DR51" s="68"/>
      <c r="DS51" s="68"/>
    </row>
    <row r="52" spans="1:150">
      <c r="A52" s="154">
        <v>40878</v>
      </c>
      <c r="B52" s="44" t="s">
        <v>1087</v>
      </c>
      <c r="DC52" s="67"/>
      <c r="DD52" s="67"/>
      <c r="DE52" s="212">
        <v>9328.1</v>
      </c>
      <c r="DF52" s="67">
        <v>7742.1</v>
      </c>
      <c r="DG52" s="67">
        <v>1884.1</v>
      </c>
      <c r="DH52" s="67"/>
      <c r="DI52" s="67"/>
      <c r="DJ52" s="67"/>
      <c r="DK52" s="67"/>
      <c r="DL52" s="67"/>
      <c r="DM52" s="67"/>
      <c r="DN52" s="67"/>
      <c r="DO52" s="67"/>
      <c r="DP52" s="67"/>
      <c r="DQ52" s="67"/>
      <c r="DR52" s="67"/>
      <c r="DS52" s="67"/>
    </row>
    <row r="56" spans="1:150">
      <c r="CW56" s="287"/>
      <c r="CX56" s="288"/>
      <c r="CY56" s="288"/>
      <c r="CZ56" s="289"/>
      <c r="DA56" s="289"/>
      <c r="DB56" s="289"/>
      <c r="DC56" s="289"/>
      <c r="DD56" s="289"/>
      <c r="DE56" s="289"/>
      <c r="DF56" s="289"/>
      <c r="DG56" s="289"/>
      <c r="DH56" s="289"/>
      <c r="DI56" s="289"/>
      <c r="DJ56" s="289"/>
      <c r="DK56" s="289"/>
      <c r="DL56" s="289"/>
      <c r="DM56" s="289"/>
      <c r="DN56" s="289"/>
      <c r="DO56" s="289"/>
      <c r="DP56" s="289"/>
      <c r="DQ56" s="289"/>
      <c r="DR56" s="289"/>
      <c r="DS56" s="289"/>
      <c r="DT56" s="289"/>
      <c r="DU56" s="289"/>
      <c r="DV56" s="289"/>
      <c r="DW56" s="289"/>
      <c r="DX56" s="289"/>
      <c r="DY56" s="289"/>
      <c r="DZ56" s="289"/>
      <c r="EA56" s="289"/>
      <c r="EB56" s="289"/>
      <c r="EC56" s="289"/>
      <c r="ED56" s="289"/>
      <c r="EE56" s="289"/>
      <c r="EF56" s="289"/>
      <c r="EG56" s="289"/>
      <c r="EH56" s="289"/>
      <c r="EI56" s="289"/>
      <c r="EJ56" s="289"/>
      <c r="EK56" s="289"/>
      <c r="EL56" s="289"/>
      <c r="EM56" s="289"/>
      <c r="EN56" s="289"/>
      <c r="EO56" s="289"/>
      <c r="EP56" s="289"/>
      <c r="EQ56" s="289"/>
    </row>
    <row r="57" spans="1:150">
      <c r="CW57" s="290"/>
      <c r="CX57" s="291"/>
      <c r="CY57" s="291"/>
      <c r="CZ57" s="292"/>
      <c r="DA57" s="292"/>
      <c r="DB57" s="292"/>
      <c r="DC57" s="292"/>
      <c r="DD57" s="292"/>
      <c r="DE57" s="292"/>
      <c r="DF57" s="292"/>
      <c r="DG57" s="292"/>
      <c r="DH57" s="292"/>
      <c r="DI57" s="292"/>
      <c r="DJ57" s="292"/>
      <c r="DK57" s="292"/>
      <c r="DL57" s="292"/>
      <c r="DM57" s="292"/>
      <c r="DN57" s="292"/>
      <c r="DO57" s="292"/>
      <c r="DP57" s="292"/>
      <c r="DQ57" s="292"/>
      <c r="DR57" s="292"/>
      <c r="DS57" s="292"/>
      <c r="DT57" s="292"/>
      <c r="DU57" s="292"/>
      <c r="DV57" s="292"/>
      <c r="DW57" s="292"/>
      <c r="DX57" s="292"/>
      <c r="DY57" s="292"/>
      <c r="DZ57" s="292"/>
      <c r="EA57" s="292"/>
      <c r="EB57" s="292"/>
      <c r="EC57" s="292"/>
      <c r="ED57" s="292"/>
      <c r="EE57" s="292"/>
      <c r="EF57" s="292"/>
      <c r="EG57" s="292"/>
      <c r="EH57" s="292"/>
      <c r="EI57" s="292"/>
      <c r="EJ57" s="292"/>
      <c r="EK57" s="292"/>
      <c r="EL57" s="292"/>
      <c r="EM57" s="292"/>
      <c r="EN57" s="292"/>
      <c r="EO57" s="292"/>
      <c r="EP57" s="292"/>
      <c r="EQ57" s="292"/>
    </row>
    <row r="58" spans="1:150">
      <c r="CW58" s="290"/>
      <c r="CX58" s="291"/>
      <c r="CY58" s="291"/>
      <c r="CZ58" s="292"/>
      <c r="DA58" s="292"/>
      <c r="DB58" s="292"/>
      <c r="DC58" s="292"/>
      <c r="DD58" s="292"/>
      <c r="DE58" s="292"/>
      <c r="DF58" s="292"/>
      <c r="DG58" s="292"/>
      <c r="DH58" s="292"/>
      <c r="DI58" s="292"/>
      <c r="DJ58" s="292"/>
      <c r="DK58" s="292"/>
      <c r="DL58" s="292"/>
      <c r="DM58" s="292"/>
      <c r="DN58" s="292"/>
      <c r="DO58" s="292"/>
      <c r="DP58" s="292"/>
      <c r="DQ58" s="292"/>
      <c r="DR58" s="292"/>
      <c r="DS58" s="292"/>
      <c r="DT58" s="292"/>
      <c r="DU58" s="292"/>
      <c r="DV58" s="292"/>
      <c r="DW58" s="292"/>
      <c r="DX58" s="292"/>
      <c r="DY58" s="292"/>
      <c r="DZ58" s="292"/>
      <c r="EA58" s="292"/>
      <c r="EB58" s="292"/>
      <c r="EC58" s="293"/>
      <c r="ED58" s="293"/>
      <c r="EE58" s="293"/>
      <c r="EF58" s="293"/>
      <c r="EG58" s="293"/>
      <c r="EH58" s="293"/>
      <c r="EI58" s="293"/>
      <c r="EJ58" s="293"/>
      <c r="EK58" s="292"/>
      <c r="EL58" s="292"/>
      <c r="EM58" s="292"/>
      <c r="EN58" s="292"/>
      <c r="EO58" s="292"/>
      <c r="EP58" s="292"/>
      <c r="EQ58" s="292"/>
    </row>
    <row r="59" spans="1:150">
      <c r="CW59" s="294"/>
      <c r="CX59" s="291"/>
      <c r="CY59" s="291"/>
      <c r="CZ59" s="295"/>
      <c r="DA59" s="295"/>
      <c r="DB59" s="295"/>
      <c r="DC59" s="295"/>
      <c r="DD59" s="295"/>
      <c r="DE59" s="295"/>
      <c r="DF59" s="295"/>
      <c r="DG59" s="295"/>
      <c r="DH59" s="295"/>
      <c r="DI59" s="295"/>
      <c r="DJ59" s="295"/>
      <c r="DK59" s="295"/>
      <c r="DL59" s="295"/>
      <c r="DM59" s="295"/>
      <c r="DN59" s="295"/>
      <c r="DO59" s="295"/>
      <c r="DP59" s="295"/>
      <c r="DQ59" s="295"/>
      <c r="DR59" s="295"/>
      <c r="DS59" s="295"/>
      <c r="DT59" s="295"/>
      <c r="DU59" s="295"/>
      <c r="DV59" s="295"/>
      <c r="DW59" s="295"/>
      <c r="DX59" s="295"/>
      <c r="DY59" s="295"/>
      <c r="DZ59" s="295"/>
      <c r="EA59" s="295"/>
      <c r="EB59" s="295"/>
      <c r="EC59" s="295"/>
      <c r="ED59" s="295"/>
      <c r="EE59" s="295"/>
      <c r="EF59" s="295"/>
      <c r="EG59" s="295"/>
      <c r="EH59" s="295"/>
      <c r="EI59" s="295"/>
      <c r="EJ59" s="295"/>
      <c r="EK59" s="295"/>
      <c r="EL59" s="295"/>
      <c r="EM59" s="295"/>
      <c r="EN59" s="295"/>
      <c r="EO59" s="295"/>
      <c r="EP59" s="295"/>
      <c r="EQ59" s="295"/>
    </row>
    <row r="60" spans="1:150">
      <c r="CW60" s="296"/>
      <c r="CX60" s="291"/>
      <c r="CY60" s="291"/>
      <c r="CZ60" s="297"/>
      <c r="DA60" s="297"/>
      <c r="DB60" s="297"/>
      <c r="DC60" s="297"/>
      <c r="DD60" s="297"/>
      <c r="DE60" s="297"/>
      <c r="DF60" s="297"/>
      <c r="DG60" s="297"/>
      <c r="DH60" s="297"/>
      <c r="DI60" s="297"/>
      <c r="DJ60" s="297"/>
      <c r="DK60" s="297"/>
      <c r="DL60" s="297"/>
      <c r="DM60" s="297"/>
      <c r="DN60" s="297"/>
      <c r="DO60" s="297"/>
      <c r="DP60" s="297"/>
      <c r="DQ60" s="297"/>
      <c r="DR60" s="297"/>
      <c r="DS60" s="297"/>
      <c r="DT60" s="297"/>
      <c r="DU60" s="297"/>
      <c r="DV60" s="297"/>
      <c r="DW60" s="297"/>
      <c r="DX60" s="297"/>
      <c r="DY60" s="297"/>
      <c r="DZ60" s="297"/>
      <c r="EA60" s="297"/>
      <c r="EB60" s="297"/>
      <c r="EC60" s="297"/>
      <c r="ED60" s="297"/>
      <c r="EE60" s="297"/>
      <c r="EF60" s="297"/>
      <c r="EG60" s="297"/>
      <c r="EH60" s="297"/>
      <c r="EI60" s="297"/>
      <c r="EJ60" s="297"/>
      <c r="EK60" s="297"/>
      <c r="EL60" s="297"/>
      <c r="EM60" s="297"/>
      <c r="EN60" s="297"/>
      <c r="EO60" s="297"/>
      <c r="EP60" s="297"/>
      <c r="EQ60" s="297"/>
    </row>
    <row r="61" spans="1:150">
      <c r="CW61" s="298"/>
      <c r="CX61" s="291"/>
      <c r="CY61" s="291"/>
      <c r="CZ61" s="297"/>
      <c r="DA61" s="297"/>
      <c r="DB61" s="297"/>
      <c r="DC61" s="297"/>
      <c r="DD61" s="297"/>
      <c r="DE61" s="297"/>
      <c r="DF61" s="297"/>
      <c r="DG61" s="297"/>
      <c r="DH61" s="297"/>
      <c r="DI61" s="297"/>
      <c r="DJ61" s="297"/>
      <c r="DK61" s="297"/>
      <c r="DL61" s="297"/>
      <c r="DM61" s="297"/>
      <c r="DN61" s="297"/>
      <c r="DO61" s="297"/>
      <c r="DP61" s="297"/>
      <c r="DQ61" s="297"/>
      <c r="DR61" s="297"/>
      <c r="DS61" s="297"/>
      <c r="DT61" s="297"/>
      <c r="DU61" s="297"/>
      <c r="DV61" s="297"/>
      <c r="DW61" s="297"/>
      <c r="DX61" s="297"/>
      <c r="DY61" s="297"/>
      <c r="DZ61" s="297"/>
      <c r="EA61" s="297"/>
      <c r="EB61" s="297"/>
      <c r="EC61" s="297"/>
      <c r="ED61" s="297"/>
      <c r="EE61" s="297"/>
      <c r="EF61" s="297"/>
      <c r="EG61" s="297"/>
      <c r="EH61" s="297"/>
      <c r="EI61" s="297"/>
      <c r="EJ61" s="297"/>
      <c r="EK61" s="297"/>
      <c r="EL61" s="297"/>
      <c r="EM61" s="297"/>
      <c r="EN61" s="297"/>
      <c r="EO61" s="297"/>
      <c r="EP61" s="297"/>
      <c r="EQ61" s="297"/>
    </row>
    <row r="62" spans="1:150">
      <c r="CW62" s="296"/>
      <c r="CX62" s="291"/>
      <c r="CY62" s="291"/>
      <c r="CZ62" s="297"/>
      <c r="DA62" s="297"/>
      <c r="DB62" s="297"/>
      <c r="DC62" s="297"/>
      <c r="DD62" s="297"/>
      <c r="DE62" s="297"/>
      <c r="DF62" s="297"/>
      <c r="DG62" s="297"/>
      <c r="DH62" s="297"/>
      <c r="DI62" s="297"/>
      <c r="DJ62" s="297"/>
      <c r="DK62" s="297"/>
      <c r="DL62" s="297"/>
      <c r="DM62" s="297"/>
      <c r="DN62" s="297"/>
      <c r="DO62" s="297"/>
      <c r="DP62" s="297"/>
      <c r="DQ62" s="297"/>
      <c r="DR62" s="297"/>
      <c r="DS62" s="297"/>
      <c r="DT62" s="297"/>
      <c r="DU62" s="297"/>
      <c r="DV62" s="297"/>
      <c r="DW62" s="297"/>
      <c r="DX62" s="297"/>
      <c r="DY62" s="297"/>
      <c r="DZ62" s="297"/>
      <c r="EA62" s="297"/>
      <c r="EB62" s="297"/>
      <c r="EC62" s="297"/>
      <c r="ED62" s="297"/>
      <c r="EE62" s="297"/>
      <c r="EF62" s="297"/>
      <c r="EG62" s="297"/>
      <c r="EH62" s="297"/>
      <c r="EI62" s="297"/>
      <c r="EJ62" s="297"/>
      <c r="EK62" s="297"/>
      <c r="EL62" s="297"/>
      <c r="EM62" s="297"/>
      <c r="EN62" s="297"/>
      <c r="EO62" s="297"/>
      <c r="EP62" s="297"/>
      <c r="EQ62" s="297"/>
    </row>
    <row r="63" spans="1:150">
      <c r="CW63" s="294"/>
      <c r="CX63" s="291"/>
      <c r="CY63" s="291"/>
      <c r="CZ63" s="295"/>
      <c r="DA63" s="295"/>
      <c r="DB63" s="295"/>
      <c r="DC63" s="295"/>
      <c r="DD63" s="295"/>
      <c r="DE63" s="295"/>
      <c r="DF63" s="295"/>
      <c r="DG63" s="295"/>
      <c r="DH63" s="295"/>
      <c r="DI63" s="295"/>
      <c r="DJ63" s="295"/>
      <c r="DK63" s="295"/>
      <c r="DL63" s="295"/>
      <c r="DM63" s="295"/>
      <c r="DN63" s="295"/>
      <c r="DO63" s="295"/>
      <c r="DP63" s="295"/>
      <c r="DQ63" s="295"/>
      <c r="DR63" s="295"/>
      <c r="DS63" s="295"/>
      <c r="DT63" s="295"/>
      <c r="DU63" s="295"/>
      <c r="DV63" s="295"/>
      <c r="DW63" s="295"/>
      <c r="DX63" s="295"/>
      <c r="DY63" s="295"/>
      <c r="DZ63" s="295"/>
      <c r="EA63" s="295"/>
      <c r="EB63" s="295"/>
      <c r="EC63" s="295"/>
      <c r="ED63" s="295"/>
      <c r="EE63" s="295"/>
      <c r="EF63" s="295"/>
      <c r="EG63" s="295"/>
      <c r="EH63" s="295"/>
      <c r="EI63" s="295"/>
      <c r="EJ63" s="295"/>
      <c r="EK63" s="295"/>
      <c r="EL63" s="295"/>
      <c r="EM63" s="295"/>
      <c r="EN63" s="295"/>
      <c r="EO63" s="295"/>
      <c r="EP63" s="295"/>
      <c r="EQ63" s="295"/>
    </row>
    <row r="64" spans="1:150">
      <c r="CW64" s="299"/>
      <c r="CX64" s="291"/>
      <c r="CY64" s="291"/>
      <c r="CZ64" s="295"/>
      <c r="DA64" s="295"/>
      <c r="DB64" s="295"/>
      <c r="DC64" s="295"/>
      <c r="DD64" s="295"/>
      <c r="DE64" s="295"/>
      <c r="DF64" s="295"/>
      <c r="DG64" s="295"/>
      <c r="DH64" s="295"/>
      <c r="DI64" s="295"/>
      <c r="DJ64" s="295"/>
      <c r="DK64" s="295"/>
      <c r="DL64" s="295"/>
      <c r="DM64" s="295"/>
      <c r="DN64" s="295"/>
      <c r="DO64" s="295"/>
      <c r="DP64" s="295"/>
      <c r="DQ64" s="295"/>
      <c r="DR64" s="295"/>
      <c r="DS64" s="295"/>
      <c r="DT64" s="295"/>
      <c r="DU64" s="295"/>
      <c r="DV64" s="295"/>
      <c r="DW64" s="295"/>
      <c r="DX64" s="295"/>
      <c r="DY64" s="295"/>
      <c r="DZ64" s="295"/>
      <c r="EA64" s="295"/>
      <c r="EB64" s="295"/>
      <c r="EC64" s="295"/>
      <c r="ED64" s="295"/>
      <c r="EE64" s="295"/>
      <c r="EF64" s="295"/>
      <c r="EG64" s="295"/>
      <c r="EH64" s="295"/>
      <c r="EI64" s="295"/>
      <c r="EJ64" s="295"/>
      <c r="EK64" s="295"/>
      <c r="EL64" s="295"/>
      <c r="EM64" s="295"/>
      <c r="EN64" s="295"/>
      <c r="EO64" s="295"/>
      <c r="EP64" s="295"/>
      <c r="EQ64" s="295"/>
    </row>
  </sheetData>
  <phoneticPr fontId="2" type="noConversion"/>
  <conditionalFormatting sqref="BJ29:BM30">
    <cfRule type="cellIs" dxfId="0" priority="3" stopIfTrue="1" operator="notEqual">
      <formula>0</formula>
    </cfRule>
  </conditionalFormatting>
  <pageMargins left="0.75" right="0.75" top="1" bottom="1" header="0.5" footer="0.5"/>
  <pageSetup orientation="portrait" verticalDpi="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49"/>
  </sheetPr>
  <dimension ref="B2:CK243"/>
  <sheetViews>
    <sheetView topLeftCell="B1" zoomScale="75" workbookViewId="0">
      <pane xSplit="4" ySplit="8" topLeftCell="BE115" activePane="bottomRight" state="frozen"/>
      <selection activeCell="B1" sqref="B1"/>
      <selection pane="topRight" activeCell="D1" sqref="D1"/>
      <selection pane="bottomLeft" activeCell="B11" sqref="B11"/>
      <selection pane="bottomRight" activeCell="BG134" sqref="BG134"/>
    </sheetView>
  </sheetViews>
  <sheetFormatPr defaultRowHeight="14.25"/>
  <cols>
    <col min="1" max="1" width="9" style="29"/>
    <col min="2" max="2" width="7" style="29" bestFit="1" customWidth="1"/>
    <col min="3" max="3" width="6.875" style="29" customWidth="1"/>
    <col min="4" max="4" width="6.125" style="29" bestFit="1" customWidth="1"/>
    <col min="5" max="5" width="16" style="29" customWidth="1"/>
    <col min="6" max="6" width="10" style="29" customWidth="1"/>
    <col min="7" max="11" width="9.125" style="29" customWidth="1"/>
    <col min="12" max="12" width="10.75" style="29" customWidth="1"/>
    <col min="13" max="13" width="11.125" style="274" customWidth="1"/>
    <col min="14" max="14" width="10.625" style="274" customWidth="1"/>
    <col min="15" max="18" width="9" style="29"/>
    <col min="19" max="19" width="9.25" style="29" bestFit="1" customWidth="1"/>
    <col min="20" max="21" width="9" style="29"/>
    <col min="22" max="23" width="10.125" style="29" customWidth="1"/>
    <col min="24" max="24" width="11" style="29" customWidth="1"/>
    <col min="25" max="25" width="10" style="29" customWidth="1"/>
    <col min="26" max="26" width="10.125" style="29" customWidth="1"/>
    <col min="27" max="27" width="10.875" style="29" customWidth="1"/>
    <col min="28" max="34" width="9.5" style="29" customWidth="1"/>
    <col min="35" max="35" width="9" style="29"/>
    <col min="36" max="37" width="9.875" style="29" customWidth="1"/>
    <col min="38" max="38" width="10.375" style="29" customWidth="1"/>
    <col min="39" max="39" width="10.375" style="274" customWidth="1"/>
    <col min="40" max="40" width="10.125" style="274" customWidth="1"/>
    <col min="41" max="41" width="11.375" style="274" customWidth="1"/>
    <col min="42" max="42" width="9" style="29"/>
    <col min="43" max="43" width="9.875" style="274" customWidth="1"/>
    <col min="44" max="44" width="10" style="274" customWidth="1"/>
    <col min="45" max="45" width="10.125" style="274" customWidth="1"/>
    <col min="46" max="48" width="9.5" style="274" customWidth="1"/>
    <col min="49" max="49" width="10.125" style="29" customWidth="1"/>
    <col min="50" max="50" width="11.125" style="29" customWidth="1"/>
    <col min="51" max="51" width="10.125" style="29" customWidth="1"/>
    <col min="52" max="56" width="9.625" style="29" customWidth="1"/>
    <col min="57" max="57" width="11.875" style="29" customWidth="1"/>
    <col min="58" max="75" width="10.375" style="29" customWidth="1"/>
    <col min="76" max="76" width="10.625" style="29" customWidth="1"/>
    <col min="77" max="77" width="9.875" style="29" customWidth="1"/>
    <col min="78" max="79" width="10" style="29" customWidth="1"/>
    <col min="80" max="80" width="9.5" style="29" customWidth="1"/>
    <col min="81" max="81" width="9.625" style="29" bestFit="1" customWidth="1"/>
    <col min="82" max="88" width="9" style="29"/>
    <col min="89" max="89" width="13.875" style="29" customWidth="1"/>
    <col min="90" max="16384" width="9" style="29"/>
  </cols>
  <sheetData>
    <row r="2" spans="2:89" s="170" customFormat="1" ht="15">
      <c r="B2" s="171"/>
      <c r="C2" s="171"/>
      <c r="D2" s="171"/>
      <c r="E2" s="55" t="s">
        <v>126</v>
      </c>
      <c r="F2" s="221" t="s">
        <v>8</v>
      </c>
      <c r="G2" s="221"/>
      <c r="H2" s="221"/>
      <c r="I2" s="221"/>
      <c r="J2" s="221"/>
      <c r="K2" s="221"/>
      <c r="L2" s="221"/>
      <c r="M2" s="271"/>
      <c r="N2" s="271"/>
      <c r="O2" s="222" t="s">
        <v>195</v>
      </c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71"/>
      <c r="AN2" s="271"/>
      <c r="AO2" s="271"/>
      <c r="AP2" s="222"/>
      <c r="AQ2" s="271"/>
      <c r="AR2" s="271"/>
      <c r="AS2" s="271"/>
      <c r="AT2" s="271"/>
      <c r="AU2" s="271"/>
      <c r="AV2" s="271"/>
      <c r="AW2" s="222"/>
      <c r="AX2" s="222"/>
      <c r="AY2" s="222"/>
      <c r="AZ2" s="223" t="s">
        <v>16</v>
      </c>
      <c r="BA2" s="223"/>
      <c r="BB2" s="223"/>
      <c r="BC2" s="223"/>
      <c r="BD2" s="223"/>
      <c r="BE2" s="223"/>
      <c r="BF2" s="224" t="s">
        <v>170</v>
      </c>
      <c r="BG2" s="224"/>
      <c r="BH2" s="224"/>
      <c r="BI2" s="224"/>
      <c r="BJ2" s="224"/>
      <c r="BK2" s="224"/>
      <c r="BL2" s="224"/>
      <c r="BM2" s="224"/>
      <c r="BN2" s="224"/>
      <c r="BO2" s="224"/>
      <c r="BP2" s="224"/>
      <c r="BQ2" s="224"/>
      <c r="BR2" s="224"/>
      <c r="BS2" s="224"/>
      <c r="BT2" s="224"/>
      <c r="BU2" s="224"/>
      <c r="BV2" s="224"/>
      <c r="BW2" s="224"/>
      <c r="BX2" s="224"/>
      <c r="BY2" s="224"/>
      <c r="BZ2" s="224"/>
      <c r="CA2" s="224"/>
      <c r="CB2" s="224"/>
      <c r="CC2" s="225" t="s">
        <v>187</v>
      </c>
      <c r="CD2" s="225"/>
      <c r="CE2" s="225"/>
      <c r="CF2" s="225"/>
      <c r="CG2" s="225"/>
      <c r="CH2" s="225"/>
      <c r="CI2" s="225"/>
      <c r="CJ2" s="225"/>
      <c r="CK2" s="225"/>
    </row>
    <row r="3" spans="2:89" s="170" customFormat="1" ht="15">
      <c r="E3" s="17" t="s">
        <v>127</v>
      </c>
      <c r="F3" s="226" t="s">
        <v>179</v>
      </c>
      <c r="G3" s="227"/>
      <c r="H3" s="227"/>
      <c r="I3" s="227"/>
      <c r="J3" s="227"/>
      <c r="K3" s="228"/>
      <c r="L3" s="226" t="s">
        <v>148</v>
      </c>
      <c r="M3" s="272"/>
      <c r="N3" s="282"/>
      <c r="O3" s="231" t="s">
        <v>180</v>
      </c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232"/>
      <c r="AF3" s="232"/>
      <c r="AG3" s="232"/>
      <c r="AH3" s="232"/>
      <c r="AI3" s="233"/>
      <c r="AJ3" s="231" t="s">
        <v>196</v>
      </c>
      <c r="AK3" s="232"/>
      <c r="AL3" s="232" t="s">
        <v>22</v>
      </c>
      <c r="AM3" s="272"/>
      <c r="AN3" s="272"/>
      <c r="AO3" s="272"/>
      <c r="AP3" s="232"/>
      <c r="AQ3" s="272"/>
      <c r="AR3" s="272"/>
      <c r="AS3" s="272"/>
      <c r="AT3" s="272"/>
      <c r="AU3" s="272"/>
      <c r="AV3" s="282"/>
      <c r="AW3" s="231" t="s">
        <v>182</v>
      </c>
      <c r="AX3" s="232"/>
      <c r="AY3" s="233"/>
      <c r="AZ3" s="236" t="s">
        <v>156</v>
      </c>
      <c r="BA3" s="237"/>
      <c r="BB3" s="237"/>
      <c r="BC3" s="237"/>
      <c r="BD3" s="238"/>
      <c r="BE3" s="236" t="s">
        <v>165</v>
      </c>
      <c r="BF3" s="241" t="s">
        <v>171</v>
      </c>
      <c r="BG3" s="242"/>
      <c r="BH3" s="243"/>
      <c r="BI3" s="243"/>
      <c r="BJ3" s="243"/>
      <c r="BK3" s="243"/>
      <c r="BL3" s="243"/>
      <c r="BM3" s="243"/>
      <c r="BN3" s="243"/>
      <c r="BO3" s="243"/>
      <c r="BP3" s="243"/>
      <c r="BQ3" s="243"/>
      <c r="BR3" s="243"/>
      <c r="BS3" s="243"/>
      <c r="BT3" s="243"/>
      <c r="BU3" s="243"/>
      <c r="BV3" s="243"/>
      <c r="BW3" s="243"/>
      <c r="BX3" s="243"/>
      <c r="BY3" s="244"/>
      <c r="BZ3" s="241" t="s">
        <v>183</v>
      </c>
      <c r="CA3" s="243"/>
      <c r="CB3" s="244"/>
      <c r="CC3" s="247" t="s">
        <v>202</v>
      </c>
      <c r="CD3" s="248"/>
      <c r="CE3" s="248"/>
      <c r="CF3" s="248"/>
      <c r="CG3" s="248"/>
      <c r="CH3" s="248"/>
      <c r="CI3" s="248"/>
      <c r="CJ3" s="249"/>
      <c r="CK3" s="247" t="s">
        <v>278</v>
      </c>
    </row>
    <row r="4" spans="2:89" ht="47.25" customHeight="1">
      <c r="E4" s="12" t="s">
        <v>1</v>
      </c>
      <c r="F4" s="229" t="s">
        <v>30</v>
      </c>
      <c r="G4" s="229" t="s">
        <v>31</v>
      </c>
      <c r="H4" s="229" t="s">
        <v>255</v>
      </c>
      <c r="I4" s="229" t="s">
        <v>394</v>
      </c>
      <c r="J4" s="229" t="s">
        <v>395</v>
      </c>
      <c r="K4" s="229" t="s">
        <v>396</v>
      </c>
      <c r="L4" s="229" t="s">
        <v>194</v>
      </c>
      <c r="M4" s="273" t="s">
        <v>268</v>
      </c>
      <c r="N4" s="273" t="s">
        <v>269</v>
      </c>
      <c r="O4" s="234" t="s">
        <v>128</v>
      </c>
      <c r="P4" s="234" t="s">
        <v>260</v>
      </c>
      <c r="Q4" s="234" t="s">
        <v>342</v>
      </c>
      <c r="R4" s="234" t="s">
        <v>343</v>
      </c>
      <c r="S4" s="234" t="s">
        <v>672</v>
      </c>
      <c r="T4" s="234" t="s">
        <v>342</v>
      </c>
      <c r="U4" s="234" t="s">
        <v>343</v>
      </c>
      <c r="V4" s="234" t="s">
        <v>344</v>
      </c>
      <c r="W4" s="234" t="s">
        <v>345</v>
      </c>
      <c r="X4" s="234" t="s">
        <v>346</v>
      </c>
      <c r="Y4" s="234" t="s">
        <v>347</v>
      </c>
      <c r="Z4" s="234" t="s">
        <v>345</v>
      </c>
      <c r="AA4" s="234" t="s">
        <v>346</v>
      </c>
      <c r="AB4" s="234" t="s">
        <v>348</v>
      </c>
      <c r="AC4" s="234" t="s">
        <v>345</v>
      </c>
      <c r="AD4" s="234" t="s">
        <v>346</v>
      </c>
      <c r="AE4" s="234" t="s">
        <v>129</v>
      </c>
      <c r="AF4" s="234" t="s">
        <v>345</v>
      </c>
      <c r="AG4" s="234" t="s">
        <v>346</v>
      </c>
      <c r="AH4" s="234" t="s">
        <v>130</v>
      </c>
      <c r="AI4" s="234" t="s">
        <v>131</v>
      </c>
      <c r="AJ4" s="234" t="s">
        <v>197</v>
      </c>
      <c r="AK4" s="234" t="s">
        <v>198</v>
      </c>
      <c r="AL4" s="234" t="s">
        <v>132</v>
      </c>
      <c r="AM4" s="273" t="s">
        <v>781</v>
      </c>
      <c r="AN4" s="273" t="s">
        <v>138</v>
      </c>
      <c r="AO4" s="273" t="s">
        <v>137</v>
      </c>
      <c r="AP4" s="234" t="s">
        <v>146</v>
      </c>
      <c r="AQ4" s="273" t="s">
        <v>349</v>
      </c>
      <c r="AR4" s="273" t="s">
        <v>353</v>
      </c>
      <c r="AS4" s="273" t="s">
        <v>354</v>
      </c>
      <c r="AT4" s="273" t="s">
        <v>350</v>
      </c>
      <c r="AU4" s="273" t="s">
        <v>355</v>
      </c>
      <c r="AV4" s="273" t="s">
        <v>356</v>
      </c>
      <c r="AW4" s="234" t="s">
        <v>181</v>
      </c>
      <c r="AX4" s="234" t="s">
        <v>153</v>
      </c>
      <c r="AY4" s="234" t="s">
        <v>154</v>
      </c>
      <c r="AZ4" s="239" t="s">
        <v>157</v>
      </c>
      <c r="BA4" s="239" t="s">
        <v>159</v>
      </c>
      <c r="BB4" s="239" t="s">
        <v>160</v>
      </c>
      <c r="BC4" s="239" t="s">
        <v>161</v>
      </c>
      <c r="BD4" s="239" t="s">
        <v>162</v>
      </c>
      <c r="BE4" s="239" t="s">
        <v>964</v>
      </c>
      <c r="BF4" s="245" t="s">
        <v>954</v>
      </c>
      <c r="BG4" s="245" t="s">
        <v>172</v>
      </c>
      <c r="BH4" s="245" t="s">
        <v>264</v>
      </c>
      <c r="BI4" s="245" t="s">
        <v>265</v>
      </c>
      <c r="BJ4" s="245" t="s">
        <v>357</v>
      </c>
      <c r="BK4" s="245" t="s">
        <v>358</v>
      </c>
      <c r="BL4" s="245" t="s">
        <v>359</v>
      </c>
      <c r="BM4" s="245" t="s">
        <v>360</v>
      </c>
      <c r="BN4" s="245" t="s">
        <v>936</v>
      </c>
      <c r="BO4" s="245" t="s">
        <v>361</v>
      </c>
      <c r="BP4" s="245" t="s">
        <v>932</v>
      </c>
      <c r="BQ4" s="245" t="s">
        <v>931</v>
      </c>
      <c r="BR4" s="245" t="s">
        <v>952</v>
      </c>
      <c r="BS4" s="245" t="s">
        <v>956</v>
      </c>
      <c r="BT4" s="245" t="s">
        <v>173</v>
      </c>
      <c r="BU4" s="245" t="s">
        <v>274</v>
      </c>
      <c r="BV4" s="245" t="s">
        <v>275</v>
      </c>
      <c r="BW4" s="245" t="s">
        <v>174</v>
      </c>
      <c r="BX4" s="245" t="s">
        <v>175</v>
      </c>
      <c r="BY4" s="245" t="s">
        <v>176</v>
      </c>
      <c r="BZ4" s="245" t="s">
        <v>185</v>
      </c>
      <c r="CA4" s="245" t="s">
        <v>184</v>
      </c>
      <c r="CB4" s="245" t="s">
        <v>186</v>
      </c>
      <c r="CC4" s="250" t="s">
        <v>362</v>
      </c>
      <c r="CD4" s="250" t="s">
        <v>363</v>
      </c>
      <c r="CE4" s="250" t="s">
        <v>364</v>
      </c>
      <c r="CF4" s="250" t="s">
        <v>203</v>
      </c>
      <c r="CG4" s="250" t="s">
        <v>204</v>
      </c>
      <c r="CH4" s="250" t="s">
        <v>205</v>
      </c>
      <c r="CI4" s="250" t="s">
        <v>206</v>
      </c>
      <c r="CJ4" s="250" t="s">
        <v>207</v>
      </c>
      <c r="CK4" s="250" t="s">
        <v>279</v>
      </c>
    </row>
    <row r="5" spans="2:89" ht="15">
      <c r="E5" s="17" t="s">
        <v>372</v>
      </c>
      <c r="F5" s="230" t="s">
        <v>391</v>
      </c>
      <c r="G5" s="230" t="s">
        <v>392</v>
      </c>
      <c r="H5" s="230" t="s">
        <v>393</v>
      </c>
      <c r="I5" s="230" t="s">
        <v>398</v>
      </c>
      <c r="J5" s="230" t="s">
        <v>399</v>
      </c>
      <c r="K5" s="230" t="s">
        <v>400</v>
      </c>
      <c r="L5" s="230" t="s">
        <v>401</v>
      </c>
      <c r="M5" s="274" t="s">
        <v>402</v>
      </c>
      <c r="N5" s="274" t="s">
        <v>403</v>
      </c>
      <c r="O5" s="235" t="s">
        <v>404</v>
      </c>
      <c r="P5" s="235" t="s">
        <v>405</v>
      </c>
      <c r="Q5" s="235" t="s">
        <v>406</v>
      </c>
      <c r="R5" s="235" t="s">
        <v>407</v>
      </c>
      <c r="S5" s="235" t="s">
        <v>673</v>
      </c>
      <c r="T5" s="235" t="s">
        <v>674</v>
      </c>
      <c r="U5" s="235" t="s">
        <v>675</v>
      </c>
      <c r="V5" s="235" t="s">
        <v>408</v>
      </c>
      <c r="W5" s="235" t="s">
        <v>409</v>
      </c>
      <c r="X5" s="235" t="s">
        <v>410</v>
      </c>
      <c r="Y5" s="235" t="s">
        <v>411</v>
      </c>
      <c r="Z5" s="235" t="s">
        <v>412</v>
      </c>
      <c r="AA5" s="235" t="s">
        <v>413</v>
      </c>
      <c r="AB5" s="235" t="s">
        <v>414</v>
      </c>
      <c r="AC5" s="235" t="s">
        <v>415</v>
      </c>
      <c r="AD5" s="235" t="s">
        <v>416</v>
      </c>
      <c r="AE5" s="235" t="s">
        <v>417</v>
      </c>
      <c r="AF5" s="235" t="s">
        <v>418</v>
      </c>
      <c r="AG5" s="235" t="s">
        <v>419</v>
      </c>
      <c r="AH5" s="235" t="s">
        <v>420</v>
      </c>
      <c r="AI5" s="235" t="s">
        <v>423</v>
      </c>
      <c r="AJ5" s="235" t="s">
        <v>424</v>
      </c>
      <c r="AK5" s="235" t="s">
        <v>488</v>
      </c>
      <c r="AL5" s="235" t="s">
        <v>500</v>
      </c>
      <c r="AM5" s="274" t="s">
        <v>430</v>
      </c>
      <c r="AN5" s="274" t="s">
        <v>434</v>
      </c>
      <c r="AO5" s="274" t="s">
        <v>431</v>
      </c>
      <c r="AP5" s="235" t="s">
        <v>501</v>
      </c>
      <c r="AQ5" s="274" t="s">
        <v>425</v>
      </c>
      <c r="AR5" s="274" t="s">
        <v>426</v>
      </c>
      <c r="AS5" s="274" t="s">
        <v>427</v>
      </c>
      <c r="AT5" s="274" t="s">
        <v>428</v>
      </c>
      <c r="AU5" s="274" t="s">
        <v>442</v>
      </c>
      <c r="AV5" s="274" t="s">
        <v>429</v>
      </c>
      <c r="AW5" s="235" t="s">
        <v>462</v>
      </c>
      <c r="AX5" s="235" t="s">
        <v>435</v>
      </c>
      <c r="AY5" s="235" t="s">
        <v>436</v>
      </c>
      <c r="AZ5" s="240" t="s">
        <v>438</v>
      </c>
      <c r="BA5" s="240" t="s">
        <v>439</v>
      </c>
      <c r="BB5" s="240" t="s">
        <v>437</v>
      </c>
      <c r="BC5" s="240" t="s">
        <v>440</v>
      </c>
      <c r="BD5" s="240" t="s">
        <v>441</v>
      </c>
      <c r="BE5" s="240" t="s">
        <v>443</v>
      </c>
      <c r="BF5" s="246" t="s">
        <v>955</v>
      </c>
      <c r="BG5" s="246" t="s">
        <v>446</v>
      </c>
      <c r="BH5" s="246" t="s">
        <v>447</v>
      </c>
      <c r="BI5" s="246" t="s">
        <v>448</v>
      </c>
      <c r="BJ5" s="246" t="s">
        <v>449</v>
      </c>
      <c r="BK5" s="246" t="s">
        <v>450</v>
      </c>
      <c r="BL5" s="246" t="s">
        <v>451</v>
      </c>
      <c r="BM5" s="246" t="s">
        <v>452</v>
      </c>
      <c r="BN5" s="246" t="s">
        <v>933</v>
      </c>
      <c r="BO5" s="246" t="s">
        <v>453</v>
      </c>
      <c r="BP5" s="246" t="s">
        <v>934</v>
      </c>
      <c r="BQ5" s="246" t="s">
        <v>935</v>
      </c>
      <c r="BR5" s="246" t="s">
        <v>953</v>
      </c>
      <c r="BS5" s="246" t="s">
        <v>957</v>
      </c>
      <c r="BT5" s="246" t="s">
        <v>454</v>
      </c>
      <c r="BU5" s="246" t="s">
        <v>455</v>
      </c>
      <c r="BV5" s="246" t="s">
        <v>456</v>
      </c>
      <c r="BW5" s="246" t="s">
        <v>457</v>
      </c>
      <c r="BX5" s="246" t="s">
        <v>458</v>
      </c>
      <c r="BY5" s="246" t="s">
        <v>459</v>
      </c>
      <c r="BZ5" s="246" t="s">
        <v>460</v>
      </c>
      <c r="CA5" s="246" t="s">
        <v>461</v>
      </c>
      <c r="CB5" s="246" t="s">
        <v>462</v>
      </c>
      <c r="CC5" s="251" t="s">
        <v>468</v>
      </c>
      <c r="CD5" s="251" t="s">
        <v>463</v>
      </c>
      <c r="CE5" s="251" t="s">
        <v>464</v>
      </c>
      <c r="CF5" s="251" t="s">
        <v>465</v>
      </c>
      <c r="CG5" s="251" t="s">
        <v>466</v>
      </c>
      <c r="CH5" s="251" t="s">
        <v>464</v>
      </c>
      <c r="CI5" s="251" t="s">
        <v>467</v>
      </c>
      <c r="CJ5" s="251" t="s">
        <v>469</v>
      </c>
      <c r="CK5" s="251" t="s">
        <v>470</v>
      </c>
    </row>
    <row r="6" spans="2:89" ht="15">
      <c r="E6" s="12" t="s">
        <v>133</v>
      </c>
      <c r="F6" s="230" t="s">
        <v>135</v>
      </c>
      <c r="G6" s="230" t="s">
        <v>135</v>
      </c>
      <c r="H6" s="230" t="s">
        <v>135</v>
      </c>
      <c r="I6" s="230" t="s">
        <v>665</v>
      </c>
      <c r="J6" s="230" t="s">
        <v>665</v>
      </c>
      <c r="K6" s="230" t="s">
        <v>665</v>
      </c>
      <c r="L6" s="230" t="s">
        <v>135</v>
      </c>
      <c r="M6" s="274" t="s">
        <v>135</v>
      </c>
      <c r="N6" s="274" t="s">
        <v>135</v>
      </c>
      <c r="O6" s="235" t="s">
        <v>134</v>
      </c>
      <c r="P6" s="235" t="s">
        <v>134</v>
      </c>
      <c r="Q6" s="235" t="s">
        <v>134</v>
      </c>
      <c r="R6" s="235" t="s">
        <v>134</v>
      </c>
      <c r="S6" s="235" t="s">
        <v>134</v>
      </c>
      <c r="T6" s="235" t="s">
        <v>134</v>
      </c>
      <c r="U6" s="235" t="s">
        <v>134</v>
      </c>
      <c r="V6" s="235" t="s">
        <v>134</v>
      </c>
      <c r="W6" s="235" t="s">
        <v>134</v>
      </c>
      <c r="X6" s="235" t="s">
        <v>134</v>
      </c>
      <c r="Y6" s="235" t="s">
        <v>134</v>
      </c>
      <c r="Z6" s="235" t="s">
        <v>134</v>
      </c>
      <c r="AA6" s="235" t="s">
        <v>134</v>
      </c>
      <c r="AB6" s="235" t="s">
        <v>134</v>
      </c>
      <c r="AC6" s="235" t="s">
        <v>134</v>
      </c>
      <c r="AD6" s="235" t="s">
        <v>134</v>
      </c>
      <c r="AE6" s="235" t="s">
        <v>134</v>
      </c>
      <c r="AF6" s="235" t="s">
        <v>134</v>
      </c>
      <c r="AG6" s="235" t="s">
        <v>134</v>
      </c>
      <c r="AH6" s="235" t="s">
        <v>134</v>
      </c>
      <c r="AI6" s="235" t="s">
        <v>134</v>
      </c>
      <c r="AJ6" s="235" t="s">
        <v>134</v>
      </c>
      <c r="AK6" s="235" t="s">
        <v>134</v>
      </c>
      <c r="AL6" s="235" t="s">
        <v>136</v>
      </c>
      <c r="AM6" s="274" t="s">
        <v>136</v>
      </c>
      <c r="AN6" s="274" t="s">
        <v>136</v>
      </c>
      <c r="AO6" s="274" t="s">
        <v>136</v>
      </c>
      <c r="AP6" s="235" t="s">
        <v>136</v>
      </c>
      <c r="AQ6" s="274" t="s">
        <v>351</v>
      </c>
      <c r="AR6" s="274" t="s">
        <v>351</v>
      </c>
      <c r="AS6" s="274" t="s">
        <v>351</v>
      </c>
      <c r="AT6" s="274" t="s">
        <v>135</v>
      </c>
      <c r="AU6" s="274" t="s">
        <v>351</v>
      </c>
      <c r="AV6" s="274" t="s">
        <v>351</v>
      </c>
      <c r="AW6" s="235" t="s">
        <v>151</v>
      </c>
      <c r="AX6" s="235" t="s">
        <v>151</v>
      </c>
      <c r="AY6" s="235" t="s">
        <v>151</v>
      </c>
      <c r="AZ6" s="240" t="s">
        <v>151</v>
      </c>
      <c r="BA6" s="240" t="s">
        <v>151</v>
      </c>
      <c r="BB6" s="240" t="s">
        <v>151</v>
      </c>
      <c r="BC6" s="240" t="s">
        <v>151</v>
      </c>
      <c r="BD6" s="240" t="s">
        <v>151</v>
      </c>
      <c r="BE6" s="240" t="s">
        <v>151</v>
      </c>
      <c r="BF6" s="246" t="s">
        <v>151</v>
      </c>
      <c r="BG6" s="246" t="s">
        <v>151</v>
      </c>
      <c r="BH6" s="246" t="s">
        <v>151</v>
      </c>
      <c r="BI6" s="246" t="s">
        <v>151</v>
      </c>
      <c r="BJ6" s="246" t="s">
        <v>151</v>
      </c>
      <c r="BK6" s="246" t="s">
        <v>151</v>
      </c>
      <c r="BL6" s="246" t="s">
        <v>151</v>
      </c>
      <c r="BM6" s="246" t="s">
        <v>151</v>
      </c>
      <c r="BN6" s="246" t="s">
        <v>151</v>
      </c>
      <c r="BO6" s="246" t="s">
        <v>151</v>
      </c>
      <c r="BP6" s="246" t="s">
        <v>151</v>
      </c>
      <c r="BQ6" s="246" t="s">
        <v>151</v>
      </c>
      <c r="BR6" s="246" t="s">
        <v>151</v>
      </c>
      <c r="BS6" s="246" t="s">
        <v>151</v>
      </c>
      <c r="BT6" s="246" t="s">
        <v>151</v>
      </c>
      <c r="BU6" s="246" t="s">
        <v>151</v>
      </c>
      <c r="BV6" s="246" t="s">
        <v>151</v>
      </c>
      <c r="BW6" s="246" t="s">
        <v>151</v>
      </c>
      <c r="BX6" s="246" t="s">
        <v>151</v>
      </c>
      <c r="BY6" s="246" t="s">
        <v>151</v>
      </c>
      <c r="BZ6" s="246" t="s">
        <v>151</v>
      </c>
      <c r="CA6" s="246" t="s">
        <v>151</v>
      </c>
      <c r="CB6" s="246" t="s">
        <v>151</v>
      </c>
      <c r="CC6" s="251" t="s">
        <v>365</v>
      </c>
      <c r="CD6" s="251" t="s">
        <v>366</v>
      </c>
      <c r="CE6" s="251" t="s">
        <v>367</v>
      </c>
      <c r="CF6" s="251" t="s">
        <v>208</v>
      </c>
      <c r="CG6" s="251" t="s">
        <v>208</v>
      </c>
      <c r="CH6" s="251" t="s">
        <v>211</v>
      </c>
      <c r="CI6" s="251" t="s">
        <v>211</v>
      </c>
      <c r="CJ6" s="251" t="s">
        <v>211</v>
      </c>
      <c r="CK6" s="251" t="s">
        <v>135</v>
      </c>
    </row>
    <row r="7" spans="2:89" ht="15" hidden="1">
      <c r="B7" s="85"/>
      <c r="C7" s="85"/>
      <c r="D7" s="85"/>
      <c r="E7" s="53" t="s">
        <v>9</v>
      </c>
      <c r="F7" s="52" t="s">
        <v>249</v>
      </c>
      <c r="G7" s="52" t="s">
        <v>249</v>
      </c>
      <c r="H7" s="52" t="s">
        <v>249</v>
      </c>
      <c r="I7" s="52" t="s">
        <v>249</v>
      </c>
      <c r="J7" s="52" t="s">
        <v>249</v>
      </c>
      <c r="K7" s="52" t="s">
        <v>249</v>
      </c>
      <c r="L7" s="52" t="s">
        <v>249</v>
      </c>
      <c r="M7" s="275" t="s">
        <v>249</v>
      </c>
      <c r="N7" s="275" t="s">
        <v>249</v>
      </c>
      <c r="O7" s="175" t="s">
        <v>249</v>
      </c>
      <c r="P7" s="175" t="s">
        <v>249</v>
      </c>
      <c r="Q7" s="175" t="s">
        <v>249</v>
      </c>
      <c r="R7" s="175" t="s">
        <v>249</v>
      </c>
      <c r="S7" s="175" t="s">
        <v>249</v>
      </c>
      <c r="T7" s="175" t="s">
        <v>249</v>
      </c>
      <c r="U7" s="175" t="s">
        <v>249</v>
      </c>
      <c r="V7" s="175" t="s">
        <v>249</v>
      </c>
      <c r="W7" s="175" t="s">
        <v>249</v>
      </c>
      <c r="X7" s="175" t="s">
        <v>249</v>
      </c>
      <c r="Y7" s="175" t="s">
        <v>249</v>
      </c>
      <c r="Z7" s="175" t="s">
        <v>249</v>
      </c>
      <c r="AA7" s="175" t="s">
        <v>249</v>
      </c>
      <c r="AB7" s="175" t="s">
        <v>249</v>
      </c>
      <c r="AC7" s="175" t="s">
        <v>249</v>
      </c>
      <c r="AD7" s="175" t="s">
        <v>249</v>
      </c>
      <c r="AE7" s="175" t="s">
        <v>249</v>
      </c>
      <c r="AF7" s="175" t="s">
        <v>249</v>
      </c>
      <c r="AG7" s="175" t="s">
        <v>249</v>
      </c>
      <c r="AH7" s="175" t="s">
        <v>249</v>
      </c>
      <c r="AI7" s="175" t="s">
        <v>249</v>
      </c>
      <c r="AJ7" s="175" t="s">
        <v>250</v>
      </c>
      <c r="AK7" s="175" t="s">
        <v>250</v>
      </c>
      <c r="AL7" s="175" t="s">
        <v>249</v>
      </c>
      <c r="AM7" s="275" t="s">
        <v>249</v>
      </c>
      <c r="AN7" s="275" t="s">
        <v>249</v>
      </c>
      <c r="AO7" s="275" t="s">
        <v>249</v>
      </c>
      <c r="AP7" s="175" t="s">
        <v>10</v>
      </c>
      <c r="AQ7" s="275" t="s">
        <v>249</v>
      </c>
      <c r="AR7" s="275" t="s">
        <v>249</v>
      </c>
      <c r="AS7" s="275" t="s">
        <v>249</v>
      </c>
      <c r="AT7" s="275" t="s">
        <v>249</v>
      </c>
      <c r="AU7" s="275" t="s">
        <v>249</v>
      </c>
      <c r="AV7" s="275" t="s">
        <v>249</v>
      </c>
      <c r="AW7" s="175" t="s">
        <v>249</v>
      </c>
      <c r="AX7" s="175" t="s">
        <v>249</v>
      </c>
      <c r="AY7" s="175" t="s">
        <v>249</v>
      </c>
      <c r="AZ7" s="178" t="s">
        <v>250</v>
      </c>
      <c r="BA7" s="178" t="s">
        <v>250</v>
      </c>
      <c r="BB7" s="178" t="s">
        <v>250</v>
      </c>
      <c r="BC7" s="178" t="s">
        <v>250</v>
      </c>
      <c r="BD7" s="178" t="s">
        <v>250</v>
      </c>
      <c r="BE7" s="178" t="s">
        <v>250</v>
      </c>
      <c r="BF7" s="180" t="s">
        <v>249</v>
      </c>
      <c r="BG7" s="180" t="s">
        <v>249</v>
      </c>
      <c r="BH7" s="180" t="s">
        <v>249</v>
      </c>
      <c r="BI7" s="180" t="s">
        <v>249</v>
      </c>
      <c r="BJ7" s="180" t="s">
        <v>249</v>
      </c>
      <c r="BK7" s="180" t="s">
        <v>249</v>
      </c>
      <c r="BL7" s="180" t="s">
        <v>249</v>
      </c>
      <c r="BM7" s="180" t="s">
        <v>249</v>
      </c>
      <c r="BN7" s="180" t="s">
        <v>249</v>
      </c>
      <c r="BO7" s="180" t="s">
        <v>249</v>
      </c>
      <c r="BP7" s="180" t="s">
        <v>249</v>
      </c>
      <c r="BQ7" s="180" t="s">
        <v>249</v>
      </c>
      <c r="BR7" s="180" t="s">
        <v>249</v>
      </c>
      <c r="BS7" s="180" t="s">
        <v>249</v>
      </c>
      <c r="BT7" s="180" t="s">
        <v>249</v>
      </c>
      <c r="BU7" s="180" t="s">
        <v>249</v>
      </c>
      <c r="BV7" s="180" t="s">
        <v>249</v>
      </c>
      <c r="BW7" s="180" t="s">
        <v>249</v>
      </c>
      <c r="BX7" s="180" t="s">
        <v>249</v>
      </c>
      <c r="BY7" s="180" t="s">
        <v>249</v>
      </c>
      <c r="BZ7" s="180" t="s">
        <v>249</v>
      </c>
      <c r="CA7" s="180" t="s">
        <v>249</v>
      </c>
      <c r="CB7" s="180" t="s">
        <v>249</v>
      </c>
      <c r="CC7" s="182" t="s">
        <v>250</v>
      </c>
      <c r="CD7" s="182" t="s">
        <v>250</v>
      </c>
      <c r="CE7" s="182" t="s">
        <v>250</v>
      </c>
      <c r="CF7" s="182" t="s">
        <v>250</v>
      </c>
      <c r="CG7" s="182" t="s">
        <v>250</v>
      </c>
      <c r="CH7" s="182" t="s">
        <v>250</v>
      </c>
      <c r="CI7" s="182" t="s">
        <v>250</v>
      </c>
      <c r="CJ7" s="182" t="s">
        <v>250</v>
      </c>
      <c r="CK7" s="182" t="s">
        <v>249</v>
      </c>
    </row>
    <row r="8" spans="2:89">
      <c r="C8" s="29" t="s">
        <v>1041</v>
      </c>
      <c r="D8" s="29" t="s">
        <v>1042</v>
      </c>
      <c r="BF8" s="29" t="s">
        <v>958</v>
      </c>
      <c r="BG8" s="29" t="s">
        <v>959</v>
      </c>
      <c r="BH8" s="29" t="s">
        <v>937</v>
      </c>
      <c r="BI8" s="29" t="s">
        <v>960</v>
      </c>
      <c r="BJ8" s="29" t="s">
        <v>951</v>
      </c>
      <c r="BK8" s="29" t="s">
        <v>950</v>
      </c>
      <c r="BL8" s="29" t="s">
        <v>939</v>
      </c>
      <c r="BM8" s="29" t="s">
        <v>940</v>
      </c>
      <c r="BN8" s="29" t="s">
        <v>941</v>
      </c>
      <c r="BO8" s="29" t="s">
        <v>942</v>
      </c>
      <c r="BP8" s="29" t="s">
        <v>943</v>
      </c>
      <c r="BQ8" s="29" t="s">
        <v>944</v>
      </c>
      <c r="BR8" s="29" t="s">
        <v>945</v>
      </c>
      <c r="BS8" s="29" t="s">
        <v>946</v>
      </c>
      <c r="BT8" s="29" t="s">
        <v>947</v>
      </c>
      <c r="BU8" s="29" t="s">
        <v>948</v>
      </c>
      <c r="BV8" s="29" t="s">
        <v>949</v>
      </c>
      <c r="BW8" s="29" t="s">
        <v>961</v>
      </c>
    </row>
    <row r="9" spans="2:89" s="45" customFormat="1">
      <c r="B9" s="154">
        <v>28185</v>
      </c>
      <c r="C9" s="154" t="str">
        <f t="shared" ref="C9:C72" si="0">RIGHT(LEFT(E9,2),1)</f>
        <v>1</v>
      </c>
      <c r="D9" s="154" t="str">
        <f t="shared" ref="D9:D72" si="1">RIGHT(E9,5)</f>
        <v>_1977</v>
      </c>
      <c r="E9" s="44" t="s">
        <v>526</v>
      </c>
      <c r="F9" s="68">
        <v>97.9</v>
      </c>
      <c r="G9" s="68">
        <v>39.499739999999996</v>
      </c>
      <c r="H9" s="68">
        <f t="shared" ref="H9:H40" si="2">F9-G9</f>
        <v>58.40026000000001</v>
      </c>
      <c r="L9" s="69"/>
      <c r="M9" s="276"/>
      <c r="N9" s="276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276"/>
      <c r="AN9" s="276"/>
      <c r="AO9" s="276"/>
      <c r="AP9" s="69"/>
      <c r="AQ9" s="276"/>
      <c r="AR9" s="276"/>
      <c r="AS9" s="276"/>
      <c r="AT9" s="276"/>
      <c r="AU9" s="276"/>
      <c r="AV9" s="276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190">
        <v>35.299999999999997</v>
      </c>
    </row>
    <row r="10" spans="2:89" s="45" customFormat="1">
      <c r="B10" s="154">
        <v>28277</v>
      </c>
      <c r="C10" s="154" t="str">
        <f t="shared" si="0"/>
        <v>2</v>
      </c>
      <c r="D10" s="154" t="str">
        <f t="shared" si="1"/>
        <v>_1977</v>
      </c>
      <c r="E10" s="44" t="s">
        <v>527</v>
      </c>
      <c r="F10" s="68">
        <v>98.4</v>
      </c>
      <c r="G10" s="68">
        <v>40.399319999999996</v>
      </c>
      <c r="H10" s="68">
        <f t="shared" si="2"/>
        <v>58.00068000000001</v>
      </c>
      <c r="I10" s="155">
        <f t="shared" ref="I10:I41" si="3">(F10/F9-1)*100</f>
        <v>0.51072522982635871</v>
      </c>
      <c r="J10" s="155">
        <f t="shared" ref="J10:J41" si="4">(G10/G9-1)*100</f>
        <v>2.2774327122153215</v>
      </c>
      <c r="K10" s="155">
        <f t="shared" ref="K10:K41" si="5">(H10/H9-1)*100</f>
        <v>-0.68420928262991065</v>
      </c>
      <c r="L10" s="69"/>
      <c r="M10" s="276"/>
      <c r="N10" s="276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276"/>
      <c r="AN10" s="276"/>
      <c r="AO10" s="276"/>
      <c r="AP10" s="69"/>
      <c r="AQ10" s="276"/>
      <c r="AR10" s="276"/>
      <c r="AS10" s="276"/>
      <c r="AT10" s="276"/>
      <c r="AU10" s="276"/>
      <c r="AV10" s="276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190">
        <v>36.1</v>
      </c>
    </row>
    <row r="11" spans="2:89" s="45" customFormat="1">
      <c r="B11" s="154">
        <v>28369</v>
      </c>
      <c r="C11" s="154" t="str">
        <f t="shared" si="0"/>
        <v>3</v>
      </c>
      <c r="D11" s="154" t="str">
        <f t="shared" si="1"/>
        <v>_1977</v>
      </c>
      <c r="E11" s="44" t="s">
        <v>528</v>
      </c>
      <c r="F11" s="68">
        <v>100.8</v>
      </c>
      <c r="G11" s="68">
        <v>41.544240000000002</v>
      </c>
      <c r="H11" s="68">
        <f t="shared" si="2"/>
        <v>59.255759999999995</v>
      </c>
      <c r="I11" s="155">
        <f t="shared" si="3"/>
        <v>2.4390243902439046</v>
      </c>
      <c r="J11" s="155">
        <f t="shared" si="4"/>
        <v>2.8340080971660075</v>
      </c>
      <c r="K11" s="155">
        <f t="shared" si="5"/>
        <v>2.1639056645542443</v>
      </c>
      <c r="L11" s="69"/>
      <c r="M11" s="276"/>
      <c r="N11" s="276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276"/>
      <c r="AN11" s="276"/>
      <c r="AO11" s="276"/>
      <c r="AP11" s="69"/>
      <c r="AQ11" s="276"/>
      <c r="AR11" s="276"/>
      <c r="AS11" s="276"/>
      <c r="AT11" s="276"/>
      <c r="AU11" s="276"/>
      <c r="AV11" s="276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190">
        <v>36.799999999999997</v>
      </c>
    </row>
    <row r="12" spans="2:89" s="45" customFormat="1">
      <c r="B12" s="154">
        <v>28460</v>
      </c>
      <c r="C12" s="154" t="str">
        <f t="shared" si="0"/>
        <v>4</v>
      </c>
      <c r="D12" s="154" t="str">
        <f t="shared" si="1"/>
        <v>_1977</v>
      </c>
      <c r="E12" s="44" t="s">
        <v>529</v>
      </c>
      <c r="F12" s="68">
        <v>102.8</v>
      </c>
      <c r="G12" s="68">
        <v>42.116700000000002</v>
      </c>
      <c r="H12" s="68">
        <f t="shared" si="2"/>
        <v>60.683299999999996</v>
      </c>
      <c r="I12" s="155">
        <f t="shared" si="3"/>
        <v>1.9841269841269771</v>
      </c>
      <c r="J12" s="155">
        <f t="shared" si="4"/>
        <v>1.3779527559055094</v>
      </c>
      <c r="K12" s="155">
        <f t="shared" si="5"/>
        <v>2.4091160083002938</v>
      </c>
      <c r="L12" s="69"/>
      <c r="M12" s="276"/>
      <c r="N12" s="276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276"/>
      <c r="AN12" s="276"/>
      <c r="AO12" s="276"/>
      <c r="AP12" s="69"/>
      <c r="AQ12" s="276"/>
      <c r="AR12" s="276"/>
      <c r="AS12" s="276"/>
      <c r="AT12" s="276"/>
      <c r="AU12" s="276"/>
      <c r="AV12" s="276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190">
        <v>37.700000000000003</v>
      </c>
    </row>
    <row r="13" spans="2:89" s="45" customFormat="1">
      <c r="B13" s="154">
        <v>28550</v>
      </c>
      <c r="C13" s="154" t="str">
        <f t="shared" si="0"/>
        <v>1</v>
      </c>
      <c r="D13" s="154" t="str">
        <f t="shared" si="1"/>
        <v>_1978</v>
      </c>
      <c r="E13" s="44" t="s">
        <v>530</v>
      </c>
      <c r="F13" s="68">
        <v>103.6</v>
      </c>
      <c r="G13" s="68">
        <v>41.789580000000008</v>
      </c>
      <c r="H13" s="68">
        <f t="shared" si="2"/>
        <v>61.810419999999986</v>
      </c>
      <c r="I13" s="155">
        <f t="shared" si="3"/>
        <v>0.77821011673151474</v>
      </c>
      <c r="J13" s="155">
        <f t="shared" si="4"/>
        <v>-0.77669902912619326</v>
      </c>
      <c r="K13" s="155">
        <f t="shared" si="5"/>
        <v>1.8573808609617215</v>
      </c>
      <c r="L13" s="69"/>
      <c r="M13" s="276"/>
      <c r="N13" s="276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276"/>
      <c r="AN13" s="276"/>
      <c r="AO13" s="276"/>
      <c r="AP13" s="69"/>
      <c r="AQ13" s="276"/>
      <c r="AR13" s="276"/>
      <c r="AS13" s="276"/>
      <c r="AT13" s="276"/>
      <c r="AU13" s="276"/>
      <c r="AV13" s="276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190">
        <v>38.200000000000003</v>
      </c>
    </row>
    <row r="14" spans="2:89" s="45" customFormat="1">
      <c r="B14" s="154">
        <v>28642</v>
      </c>
      <c r="C14" s="154" t="str">
        <f t="shared" si="0"/>
        <v>2</v>
      </c>
      <c r="D14" s="154" t="str">
        <f t="shared" si="1"/>
        <v>_1978</v>
      </c>
      <c r="E14" s="44" t="s">
        <v>531</v>
      </c>
      <c r="F14" s="68">
        <v>104.1</v>
      </c>
      <c r="G14" s="68">
        <v>42.116700000000002</v>
      </c>
      <c r="H14" s="68">
        <f t="shared" si="2"/>
        <v>61.983299999999993</v>
      </c>
      <c r="I14" s="155">
        <f t="shared" si="3"/>
        <v>0.48262548262547611</v>
      </c>
      <c r="J14" s="155">
        <f t="shared" si="4"/>
        <v>0.78277886497062354</v>
      </c>
      <c r="K14" s="155">
        <f t="shared" si="5"/>
        <v>0.27969394157167926</v>
      </c>
      <c r="L14" s="69"/>
      <c r="M14" s="276"/>
      <c r="N14" s="276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276"/>
      <c r="AN14" s="276"/>
      <c r="AO14" s="276"/>
      <c r="AP14" s="69"/>
      <c r="AQ14" s="276"/>
      <c r="AR14" s="276"/>
      <c r="AS14" s="276"/>
      <c r="AT14" s="276"/>
      <c r="AU14" s="276"/>
      <c r="AV14" s="276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190">
        <v>39</v>
      </c>
    </row>
    <row r="15" spans="2:89" s="45" customFormat="1">
      <c r="B15" s="154">
        <v>28734</v>
      </c>
      <c r="C15" s="154" t="str">
        <f t="shared" si="0"/>
        <v>3</v>
      </c>
      <c r="D15" s="154" t="str">
        <f t="shared" si="1"/>
        <v>_1978</v>
      </c>
      <c r="E15" s="44" t="s">
        <v>532</v>
      </c>
      <c r="F15" s="68">
        <v>106.4</v>
      </c>
      <c r="G15" s="68">
        <v>43.343400000000003</v>
      </c>
      <c r="H15" s="68">
        <f t="shared" si="2"/>
        <v>63.056600000000003</v>
      </c>
      <c r="I15" s="155">
        <f t="shared" si="3"/>
        <v>2.2094140249759864</v>
      </c>
      <c r="J15" s="155">
        <f t="shared" si="4"/>
        <v>2.9126213592232997</v>
      </c>
      <c r="K15" s="155">
        <f t="shared" si="5"/>
        <v>1.7315954458701155</v>
      </c>
      <c r="L15" s="69"/>
      <c r="M15" s="276"/>
      <c r="N15" s="276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276"/>
      <c r="AN15" s="276"/>
      <c r="AO15" s="276"/>
      <c r="AP15" s="69"/>
      <c r="AQ15" s="276"/>
      <c r="AR15" s="276"/>
      <c r="AS15" s="276"/>
      <c r="AT15" s="276"/>
      <c r="AU15" s="276"/>
      <c r="AV15" s="276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190">
        <v>39.700000000000003</v>
      </c>
    </row>
    <row r="16" spans="2:89" s="45" customFormat="1">
      <c r="B16" s="154">
        <v>28825</v>
      </c>
      <c r="C16" s="154" t="str">
        <f t="shared" si="0"/>
        <v>4</v>
      </c>
      <c r="D16" s="154" t="str">
        <f t="shared" si="1"/>
        <v>_1978</v>
      </c>
      <c r="E16" s="44" t="s">
        <v>533</v>
      </c>
      <c r="F16" s="68">
        <v>109</v>
      </c>
      <c r="G16" s="68">
        <v>42.975389999999997</v>
      </c>
      <c r="H16" s="68">
        <f t="shared" si="2"/>
        <v>66.024609999999996</v>
      </c>
      <c r="I16" s="155">
        <f t="shared" si="3"/>
        <v>2.4436090225563811</v>
      </c>
      <c r="J16" s="155">
        <f t="shared" si="4"/>
        <v>-0.84905660377360137</v>
      </c>
      <c r="K16" s="155">
        <f t="shared" si="5"/>
        <v>4.7068982469717469</v>
      </c>
      <c r="L16" s="69"/>
      <c r="M16" s="276"/>
      <c r="N16" s="276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276"/>
      <c r="AN16" s="276"/>
      <c r="AO16" s="276"/>
      <c r="AP16" s="69"/>
      <c r="AQ16" s="276"/>
      <c r="AR16" s="276"/>
      <c r="AS16" s="276"/>
      <c r="AT16" s="276"/>
      <c r="AU16" s="276"/>
      <c r="AV16" s="276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190">
        <v>40.6</v>
      </c>
    </row>
    <row r="17" spans="2:89" s="45" customFormat="1">
      <c r="B17" s="154">
        <v>28915</v>
      </c>
      <c r="C17" s="154" t="str">
        <f t="shared" si="0"/>
        <v>1</v>
      </c>
      <c r="D17" s="154" t="str">
        <f t="shared" si="1"/>
        <v>_1979</v>
      </c>
      <c r="E17" s="44" t="s">
        <v>534</v>
      </c>
      <c r="F17" s="68">
        <v>108.3</v>
      </c>
      <c r="G17" s="68">
        <v>42.321149999999996</v>
      </c>
      <c r="H17" s="68">
        <f t="shared" si="2"/>
        <v>65.978849999999994</v>
      </c>
      <c r="I17" s="155">
        <f t="shared" si="3"/>
        <v>-0.64220183486238813</v>
      </c>
      <c r="J17" s="155">
        <f t="shared" si="4"/>
        <v>-1.5223596574690856</v>
      </c>
      <c r="K17" s="155">
        <f t="shared" si="5"/>
        <v>-6.9307490040459996E-2</v>
      </c>
      <c r="L17" s="69"/>
      <c r="M17" s="276"/>
      <c r="N17" s="276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276"/>
      <c r="AN17" s="276"/>
      <c r="AO17" s="276"/>
      <c r="AP17" s="69"/>
      <c r="AQ17" s="276"/>
      <c r="AR17" s="276"/>
      <c r="AS17" s="276"/>
      <c r="AT17" s="276"/>
      <c r="AU17" s="276"/>
      <c r="AV17" s="276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190">
        <v>41.3</v>
      </c>
    </row>
    <row r="18" spans="2:89" s="45" customFormat="1">
      <c r="B18" s="154">
        <v>29007</v>
      </c>
      <c r="C18" s="154" t="str">
        <f t="shared" si="0"/>
        <v>2</v>
      </c>
      <c r="D18" s="154" t="str">
        <f t="shared" si="1"/>
        <v>_1979</v>
      </c>
      <c r="E18" s="44" t="s">
        <v>535</v>
      </c>
      <c r="F18" s="68">
        <v>109.5</v>
      </c>
      <c r="G18" s="68">
        <v>43.343400000000003</v>
      </c>
      <c r="H18" s="68">
        <f t="shared" si="2"/>
        <v>66.156599999999997</v>
      </c>
      <c r="I18" s="155">
        <f t="shared" si="3"/>
        <v>1.1080332409972415</v>
      </c>
      <c r="J18" s="155">
        <f t="shared" si="4"/>
        <v>2.4154589371980784</v>
      </c>
      <c r="K18" s="155">
        <f t="shared" si="5"/>
        <v>0.26940451371917362</v>
      </c>
      <c r="L18" s="69"/>
      <c r="M18" s="276"/>
      <c r="N18" s="276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276"/>
      <c r="AN18" s="276"/>
      <c r="AO18" s="276"/>
      <c r="AP18" s="69"/>
      <c r="AQ18" s="276"/>
      <c r="AR18" s="276"/>
      <c r="AS18" s="276"/>
      <c r="AT18" s="276"/>
      <c r="AU18" s="276"/>
      <c r="AV18" s="276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190">
        <v>42.4</v>
      </c>
    </row>
    <row r="19" spans="2:89" s="45" customFormat="1">
      <c r="B19" s="154">
        <v>29099</v>
      </c>
      <c r="C19" s="154" t="str">
        <f t="shared" si="0"/>
        <v>3</v>
      </c>
      <c r="D19" s="154" t="str">
        <f t="shared" si="1"/>
        <v>_1979</v>
      </c>
      <c r="E19" s="44" t="s">
        <v>536</v>
      </c>
      <c r="F19" s="68">
        <v>112.2</v>
      </c>
      <c r="G19" s="68">
        <v>45.265230000000003</v>
      </c>
      <c r="H19" s="68">
        <f t="shared" si="2"/>
        <v>66.93477</v>
      </c>
      <c r="I19" s="155">
        <f t="shared" si="3"/>
        <v>2.4657534246575352</v>
      </c>
      <c r="J19" s="155">
        <f t="shared" si="4"/>
        <v>4.4339622641509369</v>
      </c>
      <c r="K19" s="155">
        <f t="shared" si="5"/>
        <v>1.1762545233582111</v>
      </c>
      <c r="L19" s="69"/>
      <c r="M19" s="276"/>
      <c r="N19" s="276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276"/>
      <c r="AN19" s="276"/>
      <c r="AO19" s="276"/>
      <c r="AP19" s="69"/>
      <c r="AQ19" s="276"/>
      <c r="AR19" s="276"/>
      <c r="AS19" s="276"/>
      <c r="AT19" s="276"/>
      <c r="AU19" s="276"/>
      <c r="AV19" s="276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190">
        <v>43.4</v>
      </c>
    </row>
    <row r="20" spans="2:89" s="45" customFormat="1">
      <c r="B20" s="154">
        <v>29190</v>
      </c>
      <c r="C20" s="154" t="str">
        <f t="shared" si="0"/>
        <v>4</v>
      </c>
      <c r="D20" s="154" t="str">
        <f t="shared" si="1"/>
        <v>_1979</v>
      </c>
      <c r="E20" s="44" t="s">
        <v>537</v>
      </c>
      <c r="F20" s="68">
        <v>117.6</v>
      </c>
      <c r="G20" s="68">
        <v>47.10528</v>
      </c>
      <c r="H20" s="68">
        <f t="shared" si="2"/>
        <v>70.494720000000001</v>
      </c>
      <c r="I20" s="155">
        <f t="shared" si="3"/>
        <v>4.8128342245989275</v>
      </c>
      <c r="J20" s="155">
        <f t="shared" si="4"/>
        <v>4.0650406504064929</v>
      </c>
      <c r="K20" s="155">
        <f t="shared" si="5"/>
        <v>5.3185362405816949</v>
      </c>
      <c r="L20" s="69"/>
      <c r="M20" s="276"/>
      <c r="N20" s="276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276"/>
      <c r="AN20" s="276"/>
      <c r="AO20" s="276"/>
      <c r="AP20" s="69"/>
      <c r="AQ20" s="276"/>
      <c r="AR20" s="276"/>
      <c r="AS20" s="276"/>
      <c r="AT20" s="276"/>
      <c r="AU20" s="276"/>
      <c r="AV20" s="276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190">
        <v>44.7</v>
      </c>
    </row>
    <row r="21" spans="2:89" s="45" customFormat="1">
      <c r="B21" s="154">
        <v>29281</v>
      </c>
      <c r="C21" s="154" t="str">
        <f t="shared" si="0"/>
        <v>1</v>
      </c>
      <c r="D21" s="154" t="str">
        <f t="shared" si="1"/>
        <v>_1980</v>
      </c>
      <c r="E21" s="44" t="s">
        <v>538</v>
      </c>
      <c r="F21" s="68">
        <v>121</v>
      </c>
      <c r="G21" s="68">
        <v>49.14978</v>
      </c>
      <c r="H21" s="68">
        <f t="shared" si="2"/>
        <v>71.850220000000007</v>
      </c>
      <c r="I21" s="155">
        <f t="shared" si="3"/>
        <v>2.8911564625850428</v>
      </c>
      <c r="J21" s="155">
        <f t="shared" si="4"/>
        <v>4.3402777777777679</v>
      </c>
      <c r="K21" s="155">
        <f t="shared" si="5"/>
        <v>1.9228390438319476</v>
      </c>
      <c r="L21" s="69"/>
      <c r="M21" s="276"/>
      <c r="N21" s="276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276"/>
      <c r="AN21" s="276"/>
      <c r="AO21" s="276"/>
      <c r="AP21" s="69"/>
      <c r="AQ21" s="276"/>
      <c r="AR21" s="276"/>
      <c r="AS21" s="276"/>
      <c r="AT21" s="276"/>
      <c r="AU21" s="276"/>
      <c r="AV21" s="276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190">
        <v>45.7</v>
      </c>
    </row>
    <row r="22" spans="2:89" s="45" customFormat="1">
      <c r="B22" s="154">
        <v>29373</v>
      </c>
      <c r="C22" s="154" t="str">
        <f t="shared" si="0"/>
        <v>2</v>
      </c>
      <c r="D22" s="154" t="str">
        <f t="shared" si="1"/>
        <v>_1980</v>
      </c>
      <c r="E22" s="44" t="s">
        <v>539</v>
      </c>
      <c r="F22" s="68">
        <v>123.2</v>
      </c>
      <c r="G22" s="68">
        <v>50.94894</v>
      </c>
      <c r="H22" s="68">
        <f t="shared" si="2"/>
        <v>72.251059999999995</v>
      </c>
      <c r="I22" s="155">
        <f t="shared" si="3"/>
        <v>1.8181818181818299</v>
      </c>
      <c r="J22" s="155">
        <f t="shared" si="4"/>
        <v>3.660565723793674</v>
      </c>
      <c r="K22" s="155">
        <f t="shared" si="5"/>
        <v>0.55788277335822034</v>
      </c>
      <c r="L22" s="69"/>
      <c r="M22" s="276"/>
      <c r="N22" s="276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276"/>
      <c r="AN22" s="276"/>
      <c r="AO22" s="276"/>
      <c r="AP22" s="69"/>
      <c r="AQ22" s="276"/>
      <c r="AR22" s="276"/>
      <c r="AS22" s="276"/>
      <c r="AT22" s="276"/>
      <c r="AU22" s="276"/>
      <c r="AV22" s="276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190">
        <v>47</v>
      </c>
    </row>
    <row r="23" spans="2:89" s="45" customFormat="1">
      <c r="B23" s="154">
        <v>29465</v>
      </c>
      <c r="C23" s="154" t="str">
        <f t="shared" si="0"/>
        <v>3</v>
      </c>
      <c r="D23" s="154" t="str">
        <f t="shared" si="1"/>
        <v>_1980</v>
      </c>
      <c r="E23" s="44" t="s">
        <v>540</v>
      </c>
      <c r="F23" s="68">
        <v>126.1</v>
      </c>
      <c r="G23" s="68">
        <v>53.156999999999996</v>
      </c>
      <c r="H23" s="68">
        <f t="shared" si="2"/>
        <v>72.942999999999998</v>
      </c>
      <c r="I23" s="155">
        <f t="shared" si="3"/>
        <v>2.3538961038960915</v>
      </c>
      <c r="J23" s="155">
        <f t="shared" si="4"/>
        <v>4.3338683788122001</v>
      </c>
      <c r="K23" s="155">
        <f t="shared" si="5"/>
        <v>0.95768837163081599</v>
      </c>
      <c r="L23" s="69"/>
      <c r="M23" s="276"/>
      <c r="N23" s="276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276"/>
      <c r="AN23" s="276"/>
      <c r="AO23" s="276"/>
      <c r="AP23" s="69"/>
      <c r="AQ23" s="276"/>
      <c r="AR23" s="276"/>
      <c r="AS23" s="276"/>
      <c r="AT23" s="276"/>
      <c r="AU23" s="276"/>
      <c r="AV23" s="276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190">
        <v>47.8</v>
      </c>
    </row>
    <row r="24" spans="2:89" s="45" customFormat="1">
      <c r="B24" s="154">
        <v>29556</v>
      </c>
      <c r="C24" s="154" t="str">
        <f t="shared" si="0"/>
        <v>4</v>
      </c>
      <c r="D24" s="154" t="str">
        <f t="shared" si="1"/>
        <v>_1980</v>
      </c>
      <c r="E24" s="44" t="s">
        <v>541</v>
      </c>
      <c r="F24" s="68">
        <v>131.4</v>
      </c>
      <c r="G24" s="68">
        <v>54.669929999999994</v>
      </c>
      <c r="H24" s="68">
        <f t="shared" si="2"/>
        <v>76.730070000000012</v>
      </c>
      <c r="I24" s="155">
        <f t="shared" si="3"/>
        <v>4.2030134813640041</v>
      </c>
      <c r="J24" s="155">
        <f t="shared" si="4"/>
        <v>2.8461538461538316</v>
      </c>
      <c r="K24" s="155">
        <f t="shared" si="5"/>
        <v>5.1918210109263674</v>
      </c>
      <c r="L24" s="69"/>
      <c r="M24" s="276"/>
      <c r="N24" s="276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276"/>
      <c r="AN24" s="276"/>
      <c r="AO24" s="276"/>
      <c r="AP24" s="69"/>
      <c r="AQ24" s="276"/>
      <c r="AR24" s="276"/>
      <c r="AS24" s="276"/>
      <c r="AT24" s="276"/>
      <c r="AU24" s="276"/>
      <c r="AV24" s="276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190">
        <v>48.8</v>
      </c>
    </row>
    <row r="25" spans="2:89" s="45" customFormat="1">
      <c r="B25" s="154">
        <v>29646</v>
      </c>
      <c r="C25" s="154" t="str">
        <f t="shared" si="0"/>
        <v>1</v>
      </c>
      <c r="D25" s="154" t="str">
        <f t="shared" si="1"/>
        <v>_1981</v>
      </c>
      <c r="E25" s="44" t="s">
        <v>542</v>
      </c>
      <c r="F25" s="68">
        <v>134.30000000000001</v>
      </c>
      <c r="G25" s="68">
        <v>55.81485</v>
      </c>
      <c r="H25" s="68">
        <f t="shared" si="2"/>
        <v>78.485150000000004</v>
      </c>
      <c r="I25" s="155">
        <f t="shared" si="3"/>
        <v>2.207001522070029</v>
      </c>
      <c r="J25" s="155">
        <f t="shared" si="4"/>
        <v>2.0942408376963373</v>
      </c>
      <c r="K25" s="155">
        <f t="shared" si="5"/>
        <v>2.2873431498237728</v>
      </c>
      <c r="L25" s="69"/>
      <c r="M25" s="276"/>
      <c r="N25" s="276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276"/>
      <c r="AN25" s="276"/>
      <c r="AO25" s="276"/>
      <c r="AP25" s="69"/>
      <c r="AQ25" s="276"/>
      <c r="AR25" s="276"/>
      <c r="AS25" s="276"/>
      <c r="AT25" s="276"/>
      <c r="AU25" s="276"/>
      <c r="AV25" s="276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190">
        <v>50</v>
      </c>
    </row>
    <row r="26" spans="2:89" s="45" customFormat="1">
      <c r="B26" s="154">
        <v>29738</v>
      </c>
      <c r="C26" s="154" t="str">
        <f t="shared" si="0"/>
        <v>2</v>
      </c>
      <c r="D26" s="154" t="str">
        <f t="shared" si="1"/>
        <v>_1981</v>
      </c>
      <c r="E26" s="44" t="s">
        <v>543</v>
      </c>
      <c r="F26" s="68">
        <v>134.19999999999999</v>
      </c>
      <c r="G26" s="68">
        <v>55.855739999999997</v>
      </c>
      <c r="H26" s="68">
        <f t="shared" si="2"/>
        <v>78.344259999999991</v>
      </c>
      <c r="I26" s="155">
        <f t="shared" si="3"/>
        <v>-7.4460163812373192E-2</v>
      </c>
      <c r="J26" s="155">
        <f t="shared" si="4"/>
        <v>7.3260073260073E-2</v>
      </c>
      <c r="K26" s="155">
        <f t="shared" si="5"/>
        <v>-0.17951166558261011</v>
      </c>
      <c r="L26" s="69"/>
      <c r="M26" s="276"/>
      <c r="N26" s="276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276"/>
      <c r="AN26" s="276"/>
      <c r="AO26" s="276"/>
      <c r="AP26" s="69"/>
      <c r="AQ26" s="276"/>
      <c r="AR26" s="276"/>
      <c r="AS26" s="276"/>
      <c r="AT26" s="276"/>
      <c r="AU26" s="276"/>
      <c r="AV26" s="276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190">
        <v>51.1</v>
      </c>
    </row>
    <row r="27" spans="2:89" s="45" customFormat="1">
      <c r="B27" s="154">
        <v>29830</v>
      </c>
      <c r="C27" s="154" t="str">
        <f t="shared" si="0"/>
        <v>3</v>
      </c>
      <c r="D27" s="154" t="str">
        <f t="shared" si="1"/>
        <v>_1981</v>
      </c>
      <c r="E27" s="44" t="s">
        <v>544</v>
      </c>
      <c r="F27" s="68">
        <v>135</v>
      </c>
      <c r="G27" s="68">
        <v>56.019300000000001</v>
      </c>
      <c r="H27" s="68">
        <f t="shared" si="2"/>
        <v>78.980699999999999</v>
      </c>
      <c r="I27" s="155">
        <f t="shared" si="3"/>
        <v>0.59612518628913147</v>
      </c>
      <c r="J27" s="155">
        <f t="shared" si="4"/>
        <v>0.29282576866764831</v>
      </c>
      <c r="K27" s="155">
        <f t="shared" si="5"/>
        <v>0.8123632797093272</v>
      </c>
      <c r="L27" s="69"/>
      <c r="M27" s="276"/>
      <c r="N27" s="276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276"/>
      <c r="AN27" s="276"/>
      <c r="AO27" s="276"/>
      <c r="AP27" s="69"/>
      <c r="AQ27" s="276"/>
      <c r="AR27" s="276"/>
      <c r="AS27" s="276"/>
      <c r="AT27" s="276"/>
      <c r="AU27" s="276"/>
      <c r="AV27" s="276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190">
        <v>52.1</v>
      </c>
    </row>
    <row r="28" spans="2:89" s="45" customFormat="1">
      <c r="B28" s="154">
        <v>29921</v>
      </c>
      <c r="C28" s="154" t="str">
        <f t="shared" si="0"/>
        <v>4</v>
      </c>
      <c r="D28" s="154" t="str">
        <f t="shared" si="1"/>
        <v>_1981</v>
      </c>
      <c r="E28" s="44" t="s">
        <v>545</v>
      </c>
      <c r="F28" s="68">
        <v>138.69999999999999</v>
      </c>
      <c r="G28" s="68">
        <v>56.714429999999993</v>
      </c>
      <c r="H28" s="68">
        <f t="shared" si="2"/>
        <v>81.985569999999996</v>
      </c>
      <c r="I28" s="155">
        <f t="shared" si="3"/>
        <v>2.7407407407407325</v>
      </c>
      <c r="J28" s="155">
        <f t="shared" si="4"/>
        <v>1.2408759124087343</v>
      </c>
      <c r="K28" s="155">
        <f t="shared" si="5"/>
        <v>3.8045623804296547</v>
      </c>
      <c r="L28" s="69"/>
      <c r="M28" s="276"/>
      <c r="N28" s="276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276"/>
      <c r="AN28" s="276"/>
      <c r="AO28" s="276"/>
      <c r="AP28" s="69"/>
      <c r="AQ28" s="276"/>
      <c r="AR28" s="276"/>
      <c r="AS28" s="276"/>
      <c r="AT28" s="276"/>
      <c r="AU28" s="276"/>
      <c r="AV28" s="276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190">
        <v>54.3</v>
      </c>
    </row>
    <row r="29" spans="2:89" s="45" customFormat="1">
      <c r="B29" s="154">
        <v>30011</v>
      </c>
      <c r="C29" s="154" t="str">
        <f t="shared" si="0"/>
        <v>1</v>
      </c>
      <c r="D29" s="154" t="str">
        <f t="shared" si="1"/>
        <v>_1982</v>
      </c>
      <c r="E29" s="44" t="s">
        <v>546</v>
      </c>
      <c r="F29" s="68">
        <v>140.6</v>
      </c>
      <c r="G29" s="68">
        <v>57.286889999999993</v>
      </c>
      <c r="H29" s="68">
        <f t="shared" si="2"/>
        <v>83.313109999999995</v>
      </c>
      <c r="I29" s="155">
        <f t="shared" si="3"/>
        <v>1.3698630136986356</v>
      </c>
      <c r="J29" s="155">
        <f t="shared" si="4"/>
        <v>1.0093727469358216</v>
      </c>
      <c r="K29" s="155">
        <f t="shared" si="5"/>
        <v>1.6192361655837706</v>
      </c>
      <c r="L29" s="69"/>
      <c r="M29" s="276"/>
      <c r="N29" s="276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276"/>
      <c r="AN29" s="276"/>
      <c r="AO29" s="276"/>
      <c r="AP29" s="69"/>
      <c r="AQ29" s="276"/>
      <c r="AR29" s="276"/>
      <c r="AS29" s="276"/>
      <c r="AT29" s="276"/>
      <c r="AU29" s="276"/>
      <c r="AV29" s="276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190">
        <v>55.3</v>
      </c>
    </row>
    <row r="30" spans="2:89" s="45" customFormat="1">
      <c r="B30" s="154">
        <v>30103</v>
      </c>
      <c r="C30" s="154" t="str">
        <f t="shared" si="0"/>
        <v>2</v>
      </c>
      <c r="D30" s="154" t="str">
        <f t="shared" si="1"/>
        <v>_1982</v>
      </c>
      <c r="E30" s="44" t="s">
        <v>547</v>
      </c>
      <c r="F30" s="68">
        <v>140.30000000000001</v>
      </c>
      <c r="G30" s="68">
        <v>58.431810000000006</v>
      </c>
      <c r="H30" s="68">
        <f t="shared" si="2"/>
        <v>81.868189999999998</v>
      </c>
      <c r="I30" s="155">
        <f t="shared" si="3"/>
        <v>-0.21337126600283751</v>
      </c>
      <c r="J30" s="155">
        <f t="shared" si="4"/>
        <v>1.998572448251279</v>
      </c>
      <c r="K30" s="155">
        <f t="shared" si="5"/>
        <v>-1.7343248859633231</v>
      </c>
      <c r="L30" s="69"/>
      <c r="M30" s="276"/>
      <c r="N30" s="276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276"/>
      <c r="AN30" s="276"/>
      <c r="AO30" s="276"/>
      <c r="AP30" s="69"/>
      <c r="AQ30" s="276"/>
      <c r="AR30" s="276"/>
      <c r="AS30" s="276"/>
      <c r="AT30" s="276"/>
      <c r="AU30" s="276"/>
      <c r="AV30" s="276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190">
        <v>56.6</v>
      </c>
    </row>
    <row r="31" spans="2:89" s="45" customFormat="1">
      <c r="B31" s="154">
        <v>30195</v>
      </c>
      <c r="C31" s="154" t="str">
        <f t="shared" si="0"/>
        <v>3</v>
      </c>
      <c r="D31" s="154" t="str">
        <f t="shared" si="1"/>
        <v>_1982</v>
      </c>
      <c r="E31" s="44" t="s">
        <v>548</v>
      </c>
      <c r="F31" s="68">
        <v>143</v>
      </c>
      <c r="G31" s="68">
        <v>59.331389999999999</v>
      </c>
      <c r="H31" s="68">
        <f t="shared" si="2"/>
        <v>83.668610000000001</v>
      </c>
      <c r="I31" s="155">
        <f t="shared" si="3"/>
        <v>1.9244476122594278</v>
      </c>
      <c r="J31" s="155">
        <f t="shared" si="4"/>
        <v>1.5395381385584272</v>
      </c>
      <c r="K31" s="155">
        <f t="shared" si="5"/>
        <v>2.1991691766973354</v>
      </c>
      <c r="L31" s="69"/>
      <c r="M31" s="276"/>
      <c r="N31" s="276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276"/>
      <c r="AN31" s="276"/>
      <c r="AO31" s="276"/>
      <c r="AP31" s="69"/>
      <c r="AQ31" s="276"/>
      <c r="AR31" s="276"/>
      <c r="AS31" s="276"/>
      <c r="AT31" s="276"/>
      <c r="AU31" s="276"/>
      <c r="AV31" s="276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190">
        <v>58.6</v>
      </c>
    </row>
    <row r="32" spans="2:89" s="45" customFormat="1">
      <c r="B32" s="154">
        <v>30286</v>
      </c>
      <c r="C32" s="154" t="str">
        <f t="shared" si="0"/>
        <v>4</v>
      </c>
      <c r="D32" s="154" t="str">
        <f t="shared" si="1"/>
        <v>_1982</v>
      </c>
      <c r="E32" s="44" t="s">
        <v>549</v>
      </c>
      <c r="F32" s="68">
        <v>148.30000000000001</v>
      </c>
      <c r="G32" s="68">
        <v>60.230970000000006</v>
      </c>
      <c r="H32" s="68">
        <f t="shared" si="2"/>
        <v>88.069029999999998</v>
      </c>
      <c r="I32" s="155">
        <f t="shared" si="3"/>
        <v>3.7062937062937173</v>
      </c>
      <c r="J32" s="155">
        <f t="shared" si="4"/>
        <v>1.5161957270847903</v>
      </c>
      <c r="K32" s="155">
        <f t="shared" si="5"/>
        <v>5.2593439761936978</v>
      </c>
      <c r="L32" s="69"/>
      <c r="M32" s="276"/>
      <c r="N32" s="276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276"/>
      <c r="AN32" s="276"/>
      <c r="AO32" s="276"/>
      <c r="AP32" s="69"/>
      <c r="AQ32" s="276"/>
      <c r="AR32" s="276"/>
      <c r="AS32" s="276"/>
      <c r="AT32" s="276"/>
      <c r="AU32" s="276"/>
      <c r="AV32" s="276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190">
        <v>60.3</v>
      </c>
    </row>
    <row r="33" spans="2:89" s="45" customFormat="1">
      <c r="B33" s="154">
        <v>30376</v>
      </c>
      <c r="C33" s="154" t="str">
        <f t="shared" si="0"/>
        <v>1</v>
      </c>
      <c r="D33" s="154" t="str">
        <f t="shared" si="1"/>
        <v>_1983</v>
      </c>
      <c r="E33" s="44" t="s">
        <v>550</v>
      </c>
      <c r="F33" s="68">
        <v>150.4</v>
      </c>
      <c r="G33" s="68">
        <v>60.1083</v>
      </c>
      <c r="H33" s="68">
        <f t="shared" si="2"/>
        <v>90.291700000000006</v>
      </c>
      <c r="I33" s="155">
        <f t="shared" si="3"/>
        <v>1.4160485502360043</v>
      </c>
      <c r="J33" s="155">
        <f t="shared" si="4"/>
        <v>-0.20366598778005507</v>
      </c>
      <c r="K33" s="155">
        <f t="shared" si="5"/>
        <v>2.5237816290244242</v>
      </c>
      <c r="L33" s="69"/>
      <c r="M33" s="276"/>
      <c r="N33" s="276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276"/>
      <c r="AN33" s="276"/>
      <c r="AO33" s="276"/>
      <c r="AP33" s="69"/>
      <c r="AQ33" s="276"/>
      <c r="AR33" s="276"/>
      <c r="AS33" s="276"/>
      <c r="AT33" s="276"/>
      <c r="AU33" s="276"/>
      <c r="AV33" s="276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190">
        <v>61.6</v>
      </c>
    </row>
    <row r="34" spans="2:89" s="45" customFormat="1">
      <c r="B34" s="154">
        <v>30468</v>
      </c>
      <c r="C34" s="154" t="str">
        <f t="shared" si="0"/>
        <v>2</v>
      </c>
      <c r="D34" s="154" t="str">
        <f t="shared" si="1"/>
        <v>_1983</v>
      </c>
      <c r="E34" s="44" t="s">
        <v>551</v>
      </c>
      <c r="F34" s="68">
        <v>151.30000000000001</v>
      </c>
      <c r="G34" s="68">
        <v>61.007879999999993</v>
      </c>
      <c r="H34" s="68">
        <f t="shared" si="2"/>
        <v>90.292120000000011</v>
      </c>
      <c r="I34" s="155">
        <f t="shared" si="3"/>
        <v>0.59840425531916264</v>
      </c>
      <c r="J34" s="155">
        <f t="shared" si="4"/>
        <v>1.4965986394557707</v>
      </c>
      <c r="K34" s="155">
        <f t="shared" si="5"/>
        <v>4.6515903455723873E-4</v>
      </c>
      <c r="L34" s="69"/>
      <c r="M34" s="276"/>
      <c r="N34" s="276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276"/>
      <c r="AN34" s="276"/>
      <c r="AO34" s="276"/>
      <c r="AP34" s="69"/>
      <c r="AQ34" s="276"/>
      <c r="AR34" s="276"/>
      <c r="AS34" s="276"/>
      <c r="AT34" s="276"/>
      <c r="AU34" s="276"/>
      <c r="AV34" s="276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190">
        <v>62.9</v>
      </c>
    </row>
    <row r="35" spans="2:89" s="45" customFormat="1">
      <c r="B35" s="154">
        <v>30560</v>
      </c>
      <c r="C35" s="154" t="str">
        <f t="shared" si="0"/>
        <v>3</v>
      </c>
      <c r="D35" s="154" t="str">
        <f t="shared" si="1"/>
        <v>_1983</v>
      </c>
      <c r="E35" s="44" t="s">
        <v>552</v>
      </c>
      <c r="F35" s="68">
        <v>154.6</v>
      </c>
      <c r="G35" s="68">
        <v>61.989240000000002</v>
      </c>
      <c r="H35" s="68">
        <f t="shared" si="2"/>
        <v>92.610759999999999</v>
      </c>
      <c r="I35" s="155">
        <f t="shared" si="3"/>
        <v>2.1810971579643068</v>
      </c>
      <c r="J35" s="155">
        <f t="shared" si="4"/>
        <v>1.6085790884718731</v>
      </c>
      <c r="K35" s="155">
        <f t="shared" si="5"/>
        <v>2.5679317309195815</v>
      </c>
      <c r="L35" s="69"/>
      <c r="M35" s="276"/>
      <c r="N35" s="276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276"/>
      <c r="AN35" s="276"/>
      <c r="AO35" s="276"/>
      <c r="AP35" s="69"/>
      <c r="AQ35" s="276"/>
      <c r="AR35" s="276"/>
      <c r="AS35" s="276"/>
      <c r="AT35" s="276"/>
      <c r="AU35" s="276"/>
      <c r="AV35" s="276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190">
        <v>64</v>
      </c>
    </row>
    <row r="36" spans="2:89" s="45" customFormat="1">
      <c r="B36" s="154">
        <v>30651</v>
      </c>
      <c r="C36" s="154" t="str">
        <f t="shared" si="0"/>
        <v>4</v>
      </c>
      <c r="D36" s="154" t="str">
        <f t="shared" si="1"/>
        <v>_1983</v>
      </c>
      <c r="E36" s="44" t="s">
        <v>553</v>
      </c>
      <c r="F36" s="68">
        <v>160.9</v>
      </c>
      <c r="G36" s="68">
        <v>62.643479999999997</v>
      </c>
      <c r="H36" s="68">
        <f t="shared" si="2"/>
        <v>98.256520000000009</v>
      </c>
      <c r="I36" s="155">
        <f t="shared" si="3"/>
        <v>4.0750323415265299</v>
      </c>
      <c r="J36" s="155">
        <f t="shared" si="4"/>
        <v>1.055408970976246</v>
      </c>
      <c r="K36" s="155">
        <f t="shared" si="5"/>
        <v>6.0962246719495683</v>
      </c>
      <c r="L36" s="69"/>
      <c r="M36" s="276"/>
      <c r="N36" s="276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276"/>
      <c r="AN36" s="276"/>
      <c r="AO36" s="276"/>
      <c r="AP36" s="69"/>
      <c r="AQ36" s="276"/>
      <c r="AR36" s="276"/>
      <c r="AS36" s="276"/>
      <c r="AT36" s="276"/>
      <c r="AU36" s="276"/>
      <c r="AV36" s="276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190">
        <v>65.5</v>
      </c>
    </row>
    <row r="37" spans="2:89" s="45" customFormat="1">
      <c r="B37" s="154">
        <v>30742</v>
      </c>
      <c r="C37" s="154" t="str">
        <f t="shared" si="0"/>
        <v>1</v>
      </c>
      <c r="D37" s="154" t="str">
        <f t="shared" si="1"/>
        <v>_1984</v>
      </c>
      <c r="E37" s="44" t="s">
        <v>554</v>
      </c>
      <c r="F37" s="68">
        <v>165.9</v>
      </c>
      <c r="G37" s="68">
        <v>63.788400000000003</v>
      </c>
      <c r="H37" s="68">
        <f t="shared" si="2"/>
        <v>102.11160000000001</v>
      </c>
      <c r="I37" s="155">
        <f t="shared" si="3"/>
        <v>3.1075201988812973</v>
      </c>
      <c r="J37" s="155">
        <f t="shared" si="4"/>
        <v>1.8276762402088975</v>
      </c>
      <c r="K37" s="155">
        <f t="shared" si="5"/>
        <v>3.9234851794059056</v>
      </c>
      <c r="L37" s="69"/>
      <c r="M37" s="276"/>
      <c r="N37" s="276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276"/>
      <c r="AN37" s="276"/>
      <c r="AO37" s="276"/>
      <c r="AP37" s="69"/>
      <c r="AQ37" s="276"/>
      <c r="AR37" s="276"/>
      <c r="AS37" s="276"/>
      <c r="AT37" s="276"/>
      <c r="AU37" s="276"/>
      <c r="AV37" s="276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190">
        <v>65.2</v>
      </c>
    </row>
    <row r="38" spans="2:89" s="45" customFormat="1">
      <c r="B38" s="154">
        <v>30834</v>
      </c>
      <c r="C38" s="154" t="str">
        <f t="shared" si="0"/>
        <v>2</v>
      </c>
      <c r="D38" s="154" t="str">
        <f t="shared" si="1"/>
        <v>_1984</v>
      </c>
      <c r="E38" s="44" t="s">
        <v>555</v>
      </c>
      <c r="F38" s="68">
        <v>163.30000000000001</v>
      </c>
      <c r="G38" s="68">
        <v>65.546670000000006</v>
      </c>
      <c r="H38" s="68">
        <f t="shared" si="2"/>
        <v>97.753330000000005</v>
      </c>
      <c r="I38" s="155">
        <f t="shared" si="3"/>
        <v>-1.5672091621458661</v>
      </c>
      <c r="J38" s="155">
        <f t="shared" si="4"/>
        <v>2.7564102564102688</v>
      </c>
      <c r="K38" s="155">
        <f t="shared" si="5"/>
        <v>-4.2681438739575199</v>
      </c>
      <c r="L38" s="69"/>
      <c r="M38" s="276"/>
      <c r="N38" s="276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276"/>
      <c r="AN38" s="276"/>
      <c r="AO38" s="276"/>
      <c r="AP38" s="69"/>
      <c r="AQ38" s="276"/>
      <c r="AR38" s="276"/>
      <c r="AS38" s="276"/>
      <c r="AT38" s="276"/>
      <c r="AU38" s="276"/>
      <c r="AV38" s="276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190">
        <v>65.400000000000006</v>
      </c>
    </row>
    <row r="39" spans="2:89" s="45" customFormat="1">
      <c r="B39" s="154">
        <v>30926</v>
      </c>
      <c r="C39" s="154" t="str">
        <f t="shared" si="0"/>
        <v>3</v>
      </c>
      <c r="D39" s="154" t="str">
        <f t="shared" si="1"/>
        <v>_1984</v>
      </c>
      <c r="E39" s="44" t="s">
        <v>556</v>
      </c>
      <c r="F39" s="68">
        <v>165.9</v>
      </c>
      <c r="G39" s="68">
        <v>66.896039999999999</v>
      </c>
      <c r="H39" s="68">
        <f t="shared" si="2"/>
        <v>99.003960000000006</v>
      </c>
      <c r="I39" s="155">
        <f t="shared" si="3"/>
        <v>1.5921616656460413</v>
      </c>
      <c r="J39" s="155">
        <f t="shared" si="4"/>
        <v>2.0586400499064128</v>
      </c>
      <c r="K39" s="155">
        <f t="shared" si="5"/>
        <v>1.2793732960299176</v>
      </c>
      <c r="L39" s="69"/>
      <c r="M39" s="276"/>
      <c r="N39" s="276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276"/>
      <c r="AN39" s="276"/>
      <c r="AO39" s="276"/>
      <c r="AP39" s="69"/>
      <c r="AQ39" s="276"/>
      <c r="AR39" s="276"/>
      <c r="AS39" s="276"/>
      <c r="AT39" s="276"/>
      <c r="AU39" s="276"/>
      <c r="AV39" s="276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190">
        <v>66.2</v>
      </c>
    </row>
    <row r="40" spans="2:89" s="45" customFormat="1">
      <c r="B40" s="154">
        <v>31017</v>
      </c>
      <c r="C40" s="154" t="str">
        <f t="shared" si="0"/>
        <v>4</v>
      </c>
      <c r="D40" s="154" t="str">
        <f t="shared" si="1"/>
        <v>_1984</v>
      </c>
      <c r="E40" s="44" t="s">
        <v>557</v>
      </c>
      <c r="F40" s="68">
        <v>167.9</v>
      </c>
      <c r="G40" s="68">
        <v>67.059600000000003</v>
      </c>
      <c r="H40" s="68">
        <f t="shared" si="2"/>
        <v>100.8404</v>
      </c>
      <c r="I40" s="155">
        <f t="shared" si="3"/>
        <v>1.2055455093429757</v>
      </c>
      <c r="J40" s="155">
        <f t="shared" si="4"/>
        <v>0.24449877750611915</v>
      </c>
      <c r="K40" s="155">
        <f t="shared" si="5"/>
        <v>1.8549157023618035</v>
      </c>
      <c r="L40" s="69"/>
      <c r="M40" s="276"/>
      <c r="N40" s="276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276"/>
      <c r="AN40" s="276"/>
      <c r="AO40" s="276"/>
      <c r="AP40" s="69"/>
      <c r="AQ40" s="276"/>
      <c r="AR40" s="276"/>
      <c r="AS40" s="276"/>
      <c r="AT40" s="276"/>
      <c r="AU40" s="276"/>
      <c r="AV40" s="276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190">
        <v>67.2</v>
      </c>
    </row>
    <row r="41" spans="2:89" s="45" customFormat="1">
      <c r="B41" s="154">
        <v>31107</v>
      </c>
      <c r="C41" s="154" t="str">
        <f t="shared" si="0"/>
        <v>1</v>
      </c>
      <c r="D41" s="154" t="str">
        <f t="shared" si="1"/>
        <v>_1985</v>
      </c>
      <c r="E41" s="44" t="s">
        <v>558</v>
      </c>
      <c r="F41" s="68">
        <v>170.1</v>
      </c>
      <c r="G41" s="68">
        <v>67.345829999999992</v>
      </c>
      <c r="H41" s="68">
        <f t="shared" ref="H41:H72" si="6">F41-G41</f>
        <v>102.75417</v>
      </c>
      <c r="I41" s="155">
        <f t="shared" si="3"/>
        <v>1.310303752233466</v>
      </c>
      <c r="J41" s="155">
        <f t="shared" si="4"/>
        <v>0.4268292682926722</v>
      </c>
      <c r="K41" s="155">
        <f t="shared" si="5"/>
        <v>1.8978207147135384</v>
      </c>
      <c r="L41" s="69"/>
      <c r="M41" s="276"/>
      <c r="N41" s="276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276"/>
      <c r="AN41" s="276"/>
      <c r="AO41" s="276"/>
      <c r="AP41" s="69"/>
      <c r="AQ41" s="276"/>
      <c r="AR41" s="276"/>
      <c r="AS41" s="276"/>
      <c r="AT41" s="276"/>
      <c r="AU41" s="276"/>
      <c r="AV41" s="276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190">
        <v>68.099999999999994</v>
      </c>
    </row>
    <row r="42" spans="2:89" s="45" customFormat="1">
      <c r="B42" s="154">
        <v>31199</v>
      </c>
      <c r="C42" s="154" t="str">
        <f t="shared" si="0"/>
        <v>2</v>
      </c>
      <c r="D42" s="154" t="str">
        <f t="shared" si="1"/>
        <v>_1985</v>
      </c>
      <c r="E42" s="44" t="s">
        <v>559</v>
      </c>
      <c r="F42" s="68">
        <v>170</v>
      </c>
      <c r="G42" s="68">
        <v>68.000070000000008</v>
      </c>
      <c r="H42" s="68">
        <f t="shared" si="6"/>
        <v>101.99992999999999</v>
      </c>
      <c r="I42" s="155">
        <f t="shared" ref="I42:I73" si="7">(F42/F41-1)*100</f>
        <v>-5.8788947677834713E-2</v>
      </c>
      <c r="J42" s="155">
        <f t="shared" ref="J42:J73" si="8">(G42/G41-1)*100</f>
        <v>0.97146326654524717</v>
      </c>
      <c r="K42" s="155">
        <f t="shared" ref="K42:K73" si="9">(H42/H41-1)*100</f>
        <v>-0.73402373840401047</v>
      </c>
      <c r="L42" s="69"/>
      <c r="M42" s="276"/>
      <c r="N42" s="276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276"/>
      <c r="AN42" s="276"/>
      <c r="AO42" s="276"/>
      <c r="AP42" s="69"/>
      <c r="AQ42" s="276"/>
      <c r="AR42" s="276"/>
      <c r="AS42" s="276"/>
      <c r="AT42" s="276"/>
      <c r="AU42" s="276"/>
      <c r="AV42" s="276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190">
        <v>69.7</v>
      </c>
    </row>
    <row r="43" spans="2:89" s="45" customFormat="1">
      <c r="B43" s="154">
        <v>31291</v>
      </c>
      <c r="C43" s="154" t="str">
        <f t="shared" si="0"/>
        <v>3</v>
      </c>
      <c r="D43" s="154" t="str">
        <f t="shared" si="1"/>
        <v>_1985</v>
      </c>
      <c r="E43" s="44" t="s">
        <v>560</v>
      </c>
      <c r="F43" s="68">
        <v>172.1</v>
      </c>
      <c r="G43" s="68">
        <v>69.104100000000003</v>
      </c>
      <c r="H43" s="68">
        <f t="shared" si="6"/>
        <v>102.99589999999999</v>
      </c>
      <c r="I43" s="155">
        <f t="shared" si="7"/>
        <v>1.2352941176470456</v>
      </c>
      <c r="J43" s="155">
        <f t="shared" si="8"/>
        <v>1.6235718580877911</v>
      </c>
      <c r="K43" s="155">
        <f t="shared" si="9"/>
        <v>0.97644184657774691</v>
      </c>
      <c r="L43" s="69"/>
      <c r="M43" s="276"/>
      <c r="N43" s="276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276"/>
      <c r="AN43" s="276"/>
      <c r="AO43" s="276"/>
      <c r="AP43" s="69"/>
      <c r="AQ43" s="276"/>
      <c r="AR43" s="276"/>
      <c r="AS43" s="276"/>
      <c r="AT43" s="276"/>
      <c r="AU43" s="276"/>
      <c r="AV43" s="276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190">
        <v>71.3</v>
      </c>
    </row>
    <row r="44" spans="2:89" s="45" customFormat="1">
      <c r="B44" s="154">
        <v>31382</v>
      </c>
      <c r="C44" s="154" t="str">
        <f t="shared" si="0"/>
        <v>4</v>
      </c>
      <c r="D44" s="154" t="str">
        <f t="shared" si="1"/>
        <v>_1985</v>
      </c>
      <c r="E44" s="44" t="s">
        <v>561</v>
      </c>
      <c r="F44" s="68">
        <v>175.2</v>
      </c>
      <c r="G44" s="68">
        <v>69.022320000000008</v>
      </c>
      <c r="H44" s="68">
        <f t="shared" si="6"/>
        <v>106.17767999999998</v>
      </c>
      <c r="I44" s="155">
        <f t="shared" si="7"/>
        <v>1.8012783265543231</v>
      </c>
      <c r="J44" s="155">
        <f t="shared" si="8"/>
        <v>-0.11834319526626835</v>
      </c>
      <c r="K44" s="155">
        <f t="shared" si="9"/>
        <v>3.0892297654566692</v>
      </c>
      <c r="L44" s="69"/>
      <c r="M44" s="276"/>
      <c r="N44" s="276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276"/>
      <c r="AN44" s="276"/>
      <c r="AO44" s="276"/>
      <c r="AP44" s="69"/>
      <c r="AQ44" s="276"/>
      <c r="AR44" s="276"/>
      <c r="AS44" s="276"/>
      <c r="AT44" s="276"/>
      <c r="AU44" s="276"/>
      <c r="AV44" s="276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190">
        <v>72.7</v>
      </c>
    </row>
    <row r="45" spans="2:89" s="45" customFormat="1">
      <c r="B45" s="154">
        <v>31472</v>
      </c>
      <c r="C45" s="154" t="str">
        <f t="shared" si="0"/>
        <v>1</v>
      </c>
      <c r="D45" s="154" t="str">
        <f t="shared" si="1"/>
        <v>_1986</v>
      </c>
      <c r="E45" s="44" t="s">
        <v>562</v>
      </c>
      <c r="F45" s="68">
        <v>178.2</v>
      </c>
      <c r="G45" s="68">
        <v>68.6952</v>
      </c>
      <c r="H45" s="68">
        <f t="shared" si="6"/>
        <v>109.50479999999999</v>
      </c>
      <c r="I45" s="155">
        <f t="shared" si="7"/>
        <v>1.7123287671232834</v>
      </c>
      <c r="J45" s="155">
        <f t="shared" si="8"/>
        <v>-0.47393364928911552</v>
      </c>
      <c r="K45" s="155">
        <f t="shared" si="9"/>
        <v>3.1335399304260658</v>
      </c>
      <c r="L45" s="69"/>
      <c r="M45" s="276"/>
      <c r="N45" s="276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276"/>
      <c r="AN45" s="276"/>
      <c r="AO45" s="276"/>
      <c r="AP45" s="69"/>
      <c r="AQ45" s="276"/>
      <c r="AR45" s="276"/>
      <c r="AS45" s="276"/>
      <c r="AT45" s="276"/>
      <c r="AU45" s="276"/>
      <c r="AV45" s="276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190">
        <v>74.400000000000006</v>
      </c>
    </row>
    <row r="46" spans="2:89" s="45" customFormat="1">
      <c r="B46" s="154">
        <v>31564</v>
      </c>
      <c r="C46" s="154" t="str">
        <f t="shared" si="0"/>
        <v>2</v>
      </c>
      <c r="D46" s="154" t="str">
        <f t="shared" si="1"/>
        <v>_1986</v>
      </c>
      <c r="E46" s="44" t="s">
        <v>563</v>
      </c>
      <c r="F46" s="68">
        <v>179.5</v>
      </c>
      <c r="G46" s="68">
        <v>69.59478</v>
      </c>
      <c r="H46" s="68">
        <f t="shared" si="6"/>
        <v>109.90522</v>
      </c>
      <c r="I46" s="155">
        <f t="shared" si="7"/>
        <v>0.72951739618407618</v>
      </c>
      <c r="J46" s="155">
        <f t="shared" si="8"/>
        <v>1.3095238095238049</v>
      </c>
      <c r="K46" s="155">
        <f t="shared" si="9"/>
        <v>0.36566433617521987</v>
      </c>
      <c r="L46" s="69"/>
      <c r="M46" s="276"/>
      <c r="N46" s="276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276"/>
      <c r="AN46" s="276"/>
      <c r="AO46" s="276"/>
      <c r="AP46" s="69"/>
      <c r="AQ46" s="276"/>
      <c r="AR46" s="276"/>
      <c r="AS46" s="276"/>
      <c r="AT46" s="276"/>
      <c r="AU46" s="276"/>
      <c r="AV46" s="276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190">
        <v>75.599999999999994</v>
      </c>
    </row>
    <row r="47" spans="2:89" s="45" customFormat="1">
      <c r="B47" s="154">
        <v>31656</v>
      </c>
      <c r="C47" s="154" t="str">
        <f t="shared" si="0"/>
        <v>3</v>
      </c>
      <c r="D47" s="154" t="str">
        <f t="shared" si="1"/>
        <v>_1986</v>
      </c>
      <c r="E47" s="44" t="s">
        <v>564</v>
      </c>
      <c r="F47" s="68">
        <v>182.8</v>
      </c>
      <c r="G47" s="68">
        <v>70.985039999999998</v>
      </c>
      <c r="H47" s="68">
        <f t="shared" si="6"/>
        <v>111.81496000000001</v>
      </c>
      <c r="I47" s="155">
        <f t="shared" si="7"/>
        <v>1.838440111420625</v>
      </c>
      <c r="J47" s="155">
        <f t="shared" si="8"/>
        <v>1.9976498237367801</v>
      </c>
      <c r="K47" s="155">
        <f t="shared" si="9"/>
        <v>1.7376244731597046</v>
      </c>
      <c r="L47" s="69"/>
      <c r="M47" s="276"/>
      <c r="N47" s="276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276"/>
      <c r="AN47" s="276"/>
      <c r="AO47" s="276"/>
      <c r="AP47" s="69"/>
      <c r="AQ47" s="276"/>
      <c r="AR47" s="276"/>
      <c r="AS47" s="276"/>
      <c r="AT47" s="276"/>
      <c r="AU47" s="276"/>
      <c r="AV47" s="276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190">
        <v>77.599999999999994</v>
      </c>
    </row>
    <row r="48" spans="2:89" s="45" customFormat="1">
      <c r="B48" s="154">
        <v>31747</v>
      </c>
      <c r="C48" s="154" t="str">
        <f t="shared" si="0"/>
        <v>4</v>
      </c>
      <c r="D48" s="154" t="str">
        <f t="shared" si="1"/>
        <v>_1986</v>
      </c>
      <c r="E48" s="44" t="s">
        <v>565</v>
      </c>
      <c r="F48" s="68">
        <v>184.5</v>
      </c>
      <c r="G48" s="68">
        <v>71.066820000000007</v>
      </c>
      <c r="H48" s="68">
        <f t="shared" si="6"/>
        <v>113.43317999999999</v>
      </c>
      <c r="I48" s="155">
        <f t="shared" si="7"/>
        <v>0.92997811816191156</v>
      </c>
      <c r="J48" s="155">
        <f t="shared" si="8"/>
        <v>0.11520737327190833</v>
      </c>
      <c r="K48" s="155">
        <f t="shared" si="9"/>
        <v>1.4472303169450473</v>
      </c>
      <c r="L48" s="69"/>
      <c r="M48" s="276"/>
      <c r="N48" s="276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276"/>
      <c r="AN48" s="276"/>
      <c r="AO48" s="276"/>
      <c r="AP48" s="69"/>
      <c r="AQ48" s="276"/>
      <c r="AR48" s="276"/>
      <c r="AS48" s="276"/>
      <c r="AT48" s="276"/>
      <c r="AU48" s="276"/>
      <c r="AV48" s="276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190">
        <v>79.8</v>
      </c>
    </row>
    <row r="49" spans="2:89" s="45" customFormat="1">
      <c r="B49" s="154">
        <v>31837</v>
      </c>
      <c r="C49" s="154" t="str">
        <f t="shared" si="0"/>
        <v>1</v>
      </c>
      <c r="D49" s="154" t="str">
        <f t="shared" si="1"/>
        <v>_1987</v>
      </c>
      <c r="E49" s="44" t="s">
        <v>566</v>
      </c>
      <c r="F49" s="68">
        <v>185.2</v>
      </c>
      <c r="G49" s="68">
        <v>71.066820000000007</v>
      </c>
      <c r="H49" s="68">
        <f t="shared" si="6"/>
        <v>114.13317999999998</v>
      </c>
      <c r="I49" s="155">
        <f t="shared" si="7"/>
        <v>0.37940379403793578</v>
      </c>
      <c r="J49" s="155">
        <f t="shared" si="8"/>
        <v>0</v>
      </c>
      <c r="K49" s="155">
        <f t="shared" si="9"/>
        <v>0.6171033907362844</v>
      </c>
      <c r="L49" s="69"/>
      <c r="M49" s="276"/>
      <c r="N49" s="276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276"/>
      <c r="AN49" s="276"/>
      <c r="AO49" s="276"/>
      <c r="AP49" s="69"/>
      <c r="AQ49" s="276"/>
      <c r="AR49" s="276"/>
      <c r="AS49" s="276"/>
      <c r="AT49" s="276"/>
      <c r="AU49" s="276"/>
      <c r="AV49" s="276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190">
        <v>81.400000000000006</v>
      </c>
    </row>
    <row r="50" spans="2:89" s="45" customFormat="1">
      <c r="B50" s="154">
        <v>31929</v>
      </c>
      <c r="C50" s="154" t="str">
        <f t="shared" si="0"/>
        <v>2</v>
      </c>
      <c r="D50" s="154" t="str">
        <f t="shared" si="1"/>
        <v>_1987</v>
      </c>
      <c r="E50" s="44" t="s">
        <v>567</v>
      </c>
      <c r="F50" s="68">
        <v>185.8</v>
      </c>
      <c r="G50" s="68">
        <v>71.271270000000001</v>
      </c>
      <c r="H50" s="68">
        <f t="shared" si="6"/>
        <v>114.52873000000001</v>
      </c>
      <c r="I50" s="155">
        <f t="shared" si="7"/>
        <v>0.32397408207345268</v>
      </c>
      <c r="J50" s="155">
        <f t="shared" si="8"/>
        <v>0.28768699654775354</v>
      </c>
      <c r="K50" s="155">
        <f t="shared" si="9"/>
        <v>0.34656880672214729</v>
      </c>
      <c r="L50" s="69"/>
      <c r="M50" s="276"/>
      <c r="N50" s="276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276"/>
      <c r="AN50" s="276"/>
      <c r="AO50" s="276"/>
      <c r="AP50" s="69"/>
      <c r="AQ50" s="276"/>
      <c r="AR50" s="276"/>
      <c r="AS50" s="276"/>
      <c r="AT50" s="276"/>
      <c r="AU50" s="276"/>
      <c r="AV50" s="276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190">
        <v>82.6</v>
      </c>
    </row>
    <row r="51" spans="2:89" s="45" customFormat="1">
      <c r="B51" s="154">
        <v>32021</v>
      </c>
      <c r="C51" s="154" t="str">
        <f t="shared" si="0"/>
        <v>3</v>
      </c>
      <c r="D51" s="154" t="str">
        <f t="shared" si="1"/>
        <v>_1987</v>
      </c>
      <c r="E51" s="44" t="s">
        <v>568</v>
      </c>
      <c r="F51" s="68">
        <v>188.2</v>
      </c>
      <c r="G51" s="68">
        <v>72.334410000000005</v>
      </c>
      <c r="H51" s="68">
        <f t="shared" si="6"/>
        <v>115.86558999999998</v>
      </c>
      <c r="I51" s="155">
        <f t="shared" si="7"/>
        <v>1.2917115177610183</v>
      </c>
      <c r="J51" s="155">
        <f t="shared" si="8"/>
        <v>1.4916810097532984</v>
      </c>
      <c r="K51" s="155">
        <f t="shared" si="9"/>
        <v>1.1672704307469139</v>
      </c>
      <c r="L51" s="69"/>
      <c r="M51" s="276"/>
      <c r="N51" s="276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276"/>
      <c r="AN51" s="276"/>
      <c r="AO51" s="276"/>
      <c r="AP51" s="69"/>
      <c r="AQ51" s="276"/>
      <c r="AR51" s="276"/>
      <c r="AS51" s="276"/>
      <c r="AT51" s="276"/>
      <c r="AU51" s="276"/>
      <c r="AV51" s="276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190">
        <v>84</v>
      </c>
    </row>
    <row r="52" spans="2:89" s="45" customFormat="1">
      <c r="B52" s="154">
        <v>32112</v>
      </c>
      <c r="C52" s="154" t="str">
        <f t="shared" si="0"/>
        <v>4</v>
      </c>
      <c r="D52" s="154" t="str">
        <f t="shared" si="1"/>
        <v>_1987</v>
      </c>
      <c r="E52" s="44" t="s">
        <v>569</v>
      </c>
      <c r="F52" s="68">
        <v>190.1</v>
      </c>
      <c r="G52" s="68">
        <v>72.457079999999991</v>
      </c>
      <c r="H52" s="68">
        <f t="shared" si="6"/>
        <v>117.64292</v>
      </c>
      <c r="I52" s="155">
        <f t="shared" si="7"/>
        <v>1.0095642933049875</v>
      </c>
      <c r="J52" s="155">
        <f t="shared" si="8"/>
        <v>0.16958733747878263</v>
      </c>
      <c r="K52" s="155">
        <f t="shared" si="9"/>
        <v>1.53395844270936</v>
      </c>
      <c r="L52" s="69"/>
      <c r="M52" s="276"/>
      <c r="N52" s="276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276"/>
      <c r="AN52" s="276"/>
      <c r="AO52" s="276"/>
      <c r="AP52" s="69"/>
      <c r="AQ52" s="276"/>
      <c r="AR52" s="276"/>
      <c r="AS52" s="276"/>
      <c r="AT52" s="276"/>
      <c r="AU52" s="276"/>
      <c r="AV52" s="276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190">
        <v>85.5</v>
      </c>
    </row>
    <row r="53" spans="2:89" s="45" customFormat="1">
      <c r="B53" s="154">
        <v>32203</v>
      </c>
      <c r="C53" s="154" t="str">
        <f t="shared" si="0"/>
        <v>1</v>
      </c>
      <c r="D53" s="154" t="str">
        <f t="shared" si="1"/>
        <v>_1988</v>
      </c>
      <c r="E53" s="44" t="s">
        <v>570</v>
      </c>
      <c r="F53" s="68">
        <v>194.5</v>
      </c>
      <c r="G53" s="68">
        <v>73.683779999999999</v>
      </c>
      <c r="H53" s="68">
        <f t="shared" si="6"/>
        <v>120.81622</v>
      </c>
      <c r="I53" s="155">
        <f t="shared" si="7"/>
        <v>2.3145712782745909</v>
      </c>
      <c r="J53" s="155">
        <f t="shared" si="8"/>
        <v>1.6930022573363512</v>
      </c>
      <c r="K53" s="155">
        <f t="shared" si="9"/>
        <v>2.6973998945282851</v>
      </c>
      <c r="L53" s="69"/>
      <c r="M53" s="276"/>
      <c r="N53" s="276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276"/>
      <c r="AN53" s="276"/>
      <c r="AO53" s="276"/>
      <c r="AP53" s="69"/>
      <c r="AQ53" s="276"/>
      <c r="AR53" s="276"/>
      <c r="AS53" s="276"/>
      <c r="AT53" s="276"/>
      <c r="AU53" s="276"/>
      <c r="AV53" s="276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190">
        <v>87</v>
      </c>
    </row>
    <row r="54" spans="2:89" s="45" customFormat="1">
      <c r="B54" s="154">
        <v>32295</v>
      </c>
      <c r="C54" s="154" t="str">
        <f t="shared" si="0"/>
        <v>2</v>
      </c>
      <c r="D54" s="154" t="str">
        <f t="shared" si="1"/>
        <v>_1988</v>
      </c>
      <c r="E54" s="44" t="s">
        <v>571</v>
      </c>
      <c r="F54" s="68">
        <v>194.2</v>
      </c>
      <c r="G54" s="68">
        <v>73.724670000000003</v>
      </c>
      <c r="H54" s="68">
        <f t="shared" si="6"/>
        <v>120.47532999999999</v>
      </c>
      <c r="I54" s="155">
        <f t="shared" si="7"/>
        <v>-0.15424164524422412</v>
      </c>
      <c r="J54" s="155">
        <f t="shared" si="8"/>
        <v>5.5493895671476778E-2</v>
      </c>
      <c r="K54" s="155">
        <f t="shared" si="9"/>
        <v>-0.28215582311713616</v>
      </c>
      <c r="L54" s="69"/>
      <c r="M54" s="276"/>
      <c r="N54" s="276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276"/>
      <c r="AN54" s="276"/>
      <c r="AO54" s="276"/>
      <c r="AP54" s="69"/>
      <c r="AQ54" s="276"/>
      <c r="AR54" s="276"/>
      <c r="AS54" s="276"/>
      <c r="AT54" s="276"/>
      <c r="AU54" s="276"/>
      <c r="AV54" s="276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190">
        <v>88.5</v>
      </c>
    </row>
    <row r="55" spans="2:89" s="45" customFormat="1">
      <c r="B55" s="154">
        <v>32387</v>
      </c>
      <c r="C55" s="154" t="str">
        <f t="shared" si="0"/>
        <v>3</v>
      </c>
      <c r="D55" s="154" t="str">
        <f t="shared" si="1"/>
        <v>_1988</v>
      </c>
      <c r="E55" s="44" t="s">
        <v>572</v>
      </c>
      <c r="F55" s="68">
        <v>197</v>
      </c>
      <c r="G55" s="68">
        <v>75.155820000000006</v>
      </c>
      <c r="H55" s="68">
        <f t="shared" si="6"/>
        <v>121.84417999999999</v>
      </c>
      <c r="I55" s="155">
        <f t="shared" si="7"/>
        <v>1.4418125643666402</v>
      </c>
      <c r="J55" s="155">
        <f t="shared" si="8"/>
        <v>1.9412090959511907</v>
      </c>
      <c r="K55" s="155">
        <f t="shared" si="9"/>
        <v>1.1362077198709519</v>
      </c>
      <c r="L55" s="69"/>
      <c r="M55" s="276"/>
      <c r="N55" s="276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276"/>
      <c r="AN55" s="276"/>
      <c r="AO55" s="276"/>
      <c r="AP55" s="69"/>
      <c r="AQ55" s="276"/>
      <c r="AR55" s="276"/>
      <c r="AS55" s="276"/>
      <c r="AT55" s="276"/>
      <c r="AU55" s="276"/>
      <c r="AV55" s="276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190">
        <v>90.2</v>
      </c>
    </row>
    <row r="56" spans="2:89" s="45" customFormat="1">
      <c r="B56" s="154">
        <v>32478</v>
      </c>
      <c r="C56" s="154" t="str">
        <f t="shared" si="0"/>
        <v>4</v>
      </c>
      <c r="D56" s="154" t="str">
        <f t="shared" si="1"/>
        <v>_1988</v>
      </c>
      <c r="E56" s="44" t="s">
        <v>573</v>
      </c>
      <c r="F56" s="68">
        <v>204.4</v>
      </c>
      <c r="G56" s="68">
        <v>75.605610000000013</v>
      </c>
      <c r="H56" s="68">
        <f t="shared" si="6"/>
        <v>128.79438999999999</v>
      </c>
      <c r="I56" s="155">
        <f t="shared" si="7"/>
        <v>3.7563451776649881</v>
      </c>
      <c r="J56" s="155">
        <f t="shared" si="8"/>
        <v>0.59847660500544908</v>
      </c>
      <c r="K56" s="155">
        <f t="shared" si="9"/>
        <v>5.7041788947161942</v>
      </c>
      <c r="L56" s="69"/>
      <c r="M56" s="276"/>
      <c r="N56" s="276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276"/>
      <c r="AN56" s="276"/>
      <c r="AO56" s="276"/>
      <c r="AP56" s="69"/>
      <c r="AQ56" s="276"/>
      <c r="AR56" s="276"/>
      <c r="AS56" s="276"/>
      <c r="AT56" s="276"/>
      <c r="AU56" s="276"/>
      <c r="AV56" s="276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190">
        <v>92</v>
      </c>
    </row>
    <row r="57" spans="2:89" s="45" customFormat="1">
      <c r="B57" s="154">
        <v>32568</v>
      </c>
      <c r="C57" s="154" t="str">
        <f t="shared" si="0"/>
        <v>1</v>
      </c>
      <c r="D57" s="154" t="str">
        <f t="shared" si="1"/>
        <v>_1989</v>
      </c>
      <c r="E57" s="44" t="s">
        <v>574</v>
      </c>
      <c r="F57" s="68">
        <v>206.952</v>
      </c>
      <c r="G57" s="68">
        <v>76.518683699999997</v>
      </c>
      <c r="H57" s="68">
        <f t="shared" si="6"/>
        <v>130.4333163</v>
      </c>
      <c r="I57" s="155">
        <f t="shared" si="7"/>
        <v>1.2485322896281792</v>
      </c>
      <c r="J57" s="155">
        <f t="shared" si="8"/>
        <v>1.207679826933461</v>
      </c>
      <c r="K57" s="155">
        <f t="shared" si="9"/>
        <v>1.2725137329351099</v>
      </c>
      <c r="L57" s="69"/>
      <c r="M57" s="276"/>
      <c r="N57" s="276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276"/>
      <c r="AN57" s="276"/>
      <c r="AO57" s="276"/>
      <c r="AP57" s="69"/>
      <c r="AQ57" s="276"/>
      <c r="AR57" s="276"/>
      <c r="AS57" s="276"/>
      <c r="AT57" s="276"/>
      <c r="AU57" s="276"/>
      <c r="AV57" s="276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190">
        <v>92.9</v>
      </c>
    </row>
    <row r="58" spans="2:89" s="45" customFormat="1">
      <c r="B58" s="154">
        <v>32660</v>
      </c>
      <c r="C58" s="154" t="str">
        <f t="shared" si="0"/>
        <v>2</v>
      </c>
      <c r="D58" s="154" t="str">
        <f t="shared" si="1"/>
        <v>_1989</v>
      </c>
      <c r="E58" s="44" t="s">
        <v>575</v>
      </c>
      <c r="F58" s="68">
        <v>204.72800000000001</v>
      </c>
      <c r="G58" s="68">
        <v>76.531768499999998</v>
      </c>
      <c r="H58" s="68">
        <f t="shared" si="6"/>
        <v>128.19623150000001</v>
      </c>
      <c r="I58" s="155">
        <f t="shared" si="7"/>
        <v>-1.0746453283853263</v>
      </c>
      <c r="J58" s="155">
        <f t="shared" si="8"/>
        <v>1.7100137335490651E-2</v>
      </c>
      <c r="K58" s="155">
        <f t="shared" si="9"/>
        <v>-1.7151176275044921</v>
      </c>
      <c r="L58" s="69"/>
      <c r="M58" s="276"/>
      <c r="N58" s="276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276"/>
      <c r="AN58" s="276"/>
      <c r="AO58" s="276"/>
      <c r="AP58" s="69"/>
      <c r="AQ58" s="276"/>
      <c r="AR58" s="276"/>
      <c r="AS58" s="276"/>
      <c r="AT58" s="276"/>
      <c r="AU58" s="276"/>
      <c r="AV58" s="276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190">
        <v>95.2</v>
      </c>
    </row>
    <row r="59" spans="2:89" s="45" customFormat="1">
      <c r="B59" s="154">
        <v>32752</v>
      </c>
      <c r="C59" s="154" t="str">
        <f t="shared" si="0"/>
        <v>3</v>
      </c>
      <c r="D59" s="154" t="str">
        <f t="shared" si="1"/>
        <v>_1989</v>
      </c>
      <c r="E59" s="44" t="s">
        <v>576</v>
      </c>
      <c r="F59" s="68">
        <v>205.672</v>
      </c>
      <c r="G59" s="68">
        <v>78.0491964</v>
      </c>
      <c r="H59" s="68">
        <f t="shared" si="6"/>
        <v>127.6228036</v>
      </c>
      <c r="I59" s="155">
        <f t="shared" si="7"/>
        <v>0.46109960532998429</v>
      </c>
      <c r="J59" s="155">
        <f t="shared" si="8"/>
        <v>1.982742499933221</v>
      </c>
      <c r="K59" s="155">
        <f t="shared" si="9"/>
        <v>-0.44730480240365855</v>
      </c>
      <c r="L59" s="69"/>
      <c r="M59" s="276"/>
      <c r="N59" s="276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276"/>
      <c r="AN59" s="276"/>
      <c r="AO59" s="276"/>
      <c r="AP59" s="69"/>
      <c r="AQ59" s="276"/>
      <c r="AR59" s="276"/>
      <c r="AS59" s="276"/>
      <c r="AT59" s="276"/>
      <c r="AU59" s="276"/>
      <c r="AV59" s="276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190">
        <v>97.4</v>
      </c>
    </row>
    <row r="60" spans="2:89" s="45" customFormat="1">
      <c r="B60" s="154">
        <v>32843</v>
      </c>
      <c r="C60" s="154" t="str">
        <f t="shared" si="0"/>
        <v>4</v>
      </c>
      <c r="D60" s="154" t="str">
        <f t="shared" si="1"/>
        <v>_1989</v>
      </c>
      <c r="E60" s="44" t="s">
        <v>577</v>
      </c>
      <c r="F60" s="68">
        <v>208.10300000000001</v>
      </c>
      <c r="G60" s="68">
        <v>78.611024999999998</v>
      </c>
      <c r="H60" s="68">
        <f t="shared" si="6"/>
        <v>129.49197500000002</v>
      </c>
      <c r="I60" s="155">
        <f t="shared" si="7"/>
        <v>1.1819790734762137</v>
      </c>
      <c r="J60" s="155">
        <f t="shared" si="8"/>
        <v>0.71983905781762836</v>
      </c>
      <c r="K60" s="155">
        <f t="shared" si="9"/>
        <v>1.4646061262362231</v>
      </c>
      <c r="L60" s="69"/>
      <c r="M60" s="276"/>
      <c r="N60" s="276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276"/>
      <c r="AN60" s="276"/>
      <c r="AO60" s="276"/>
      <c r="AP60" s="69"/>
      <c r="AQ60" s="276"/>
      <c r="AR60" s="276"/>
      <c r="AS60" s="276"/>
      <c r="AT60" s="276"/>
      <c r="AU60" s="276"/>
      <c r="AV60" s="276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69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190">
        <v>99.2</v>
      </c>
    </row>
    <row r="61" spans="2:89" s="45" customFormat="1">
      <c r="B61" s="154">
        <v>32933</v>
      </c>
      <c r="C61" s="154" t="str">
        <f t="shared" si="0"/>
        <v>1</v>
      </c>
      <c r="D61" s="154" t="str">
        <f t="shared" si="1"/>
        <v>_1990</v>
      </c>
      <c r="E61" s="44" t="s">
        <v>578</v>
      </c>
      <c r="F61" s="68">
        <v>214.3</v>
      </c>
      <c r="G61" s="68">
        <v>80.893913699999999</v>
      </c>
      <c r="H61" s="68">
        <f t="shared" si="6"/>
        <v>133.40608630000003</v>
      </c>
      <c r="I61" s="155">
        <f t="shared" si="7"/>
        <v>2.977852313517837</v>
      </c>
      <c r="J61" s="155">
        <f t="shared" si="8"/>
        <v>2.9040312093628007</v>
      </c>
      <c r="K61" s="155">
        <f t="shared" si="9"/>
        <v>3.0226670803345179</v>
      </c>
      <c r="L61" s="69"/>
      <c r="M61" s="283">
        <v>72.441538797552411</v>
      </c>
      <c r="N61" s="283">
        <v>99.3</v>
      </c>
      <c r="O61" s="88"/>
      <c r="P61" s="88"/>
      <c r="Q61" s="88"/>
      <c r="R61" s="88"/>
      <c r="S61" s="156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87">
        <v>209.3</v>
      </c>
      <c r="AM61" s="277">
        <f>AL61-AN61</f>
        <v>99.100000000000009</v>
      </c>
      <c r="AN61" s="278">
        <v>110.2</v>
      </c>
      <c r="AO61" s="278">
        <v>40.700000000000003</v>
      </c>
      <c r="AP61" s="69"/>
      <c r="AQ61" s="276"/>
      <c r="AR61" s="276"/>
      <c r="AS61" s="276"/>
      <c r="AT61" s="276"/>
      <c r="AU61" s="276"/>
      <c r="AV61" s="276"/>
      <c r="AW61" s="91">
        <v>1321.6</v>
      </c>
      <c r="AX61" s="113">
        <v>33.799999999999997</v>
      </c>
      <c r="AY61" s="113">
        <v>-27.3</v>
      </c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91">
        <v>1321.6</v>
      </c>
      <c r="CA61" s="135">
        <v>378</v>
      </c>
      <c r="CB61" s="68">
        <v>943.6</v>
      </c>
      <c r="CC61" s="71"/>
      <c r="CD61" s="69"/>
      <c r="CE61" s="69"/>
      <c r="CF61" s="69"/>
      <c r="CG61" s="69"/>
      <c r="CH61" s="69"/>
      <c r="CI61" s="69"/>
      <c r="CJ61" s="69"/>
      <c r="CK61" s="190">
        <v>100.9</v>
      </c>
    </row>
    <row r="62" spans="2:89" s="45" customFormat="1">
      <c r="B62" s="154">
        <v>33025</v>
      </c>
      <c r="C62" s="154" t="str">
        <f t="shared" si="0"/>
        <v>2</v>
      </c>
      <c r="D62" s="154" t="str">
        <f t="shared" si="1"/>
        <v>_1990</v>
      </c>
      <c r="E62" s="44" t="s">
        <v>579</v>
      </c>
      <c r="F62" s="68">
        <v>219.6</v>
      </c>
      <c r="G62" s="68">
        <v>84.396959999999993</v>
      </c>
      <c r="H62" s="68">
        <f t="shared" si="6"/>
        <v>135.20303999999999</v>
      </c>
      <c r="I62" s="155">
        <f t="shared" si="7"/>
        <v>2.4731684554363031</v>
      </c>
      <c r="J62" s="155">
        <f t="shared" si="8"/>
        <v>4.3304201018030231</v>
      </c>
      <c r="K62" s="155">
        <f t="shared" si="9"/>
        <v>1.3469802989040769</v>
      </c>
      <c r="L62" s="69"/>
      <c r="M62" s="283">
        <v>68.797289618847344</v>
      </c>
      <c r="N62" s="283">
        <v>100.8</v>
      </c>
      <c r="O62" s="88"/>
      <c r="P62" s="88"/>
      <c r="Q62" s="88"/>
      <c r="R62" s="88"/>
      <c r="S62" s="156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87">
        <v>269.8</v>
      </c>
      <c r="AM62" s="277">
        <f t="shared" ref="AM62:AM125" si="10">AL62-AN62</f>
        <v>113.4</v>
      </c>
      <c r="AN62" s="278">
        <v>156.4</v>
      </c>
      <c r="AO62" s="278">
        <v>65.5</v>
      </c>
      <c r="AP62" s="69"/>
      <c r="AQ62" s="276"/>
      <c r="AR62" s="276"/>
      <c r="AS62" s="276"/>
      <c r="AT62" s="276"/>
      <c r="AU62" s="276"/>
      <c r="AV62" s="276"/>
      <c r="AW62" s="91">
        <v>1347.1</v>
      </c>
      <c r="AX62" s="113">
        <v>54.5</v>
      </c>
      <c r="AY62" s="113">
        <v>-15.5</v>
      </c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91">
        <v>1347.1</v>
      </c>
      <c r="CA62" s="135">
        <v>366.9</v>
      </c>
      <c r="CB62" s="68">
        <v>980.2</v>
      </c>
      <c r="CC62" s="71"/>
      <c r="CD62" s="69"/>
      <c r="CE62" s="69"/>
      <c r="CF62" s="69"/>
      <c r="CG62" s="69"/>
      <c r="CH62" s="69"/>
      <c r="CI62" s="69"/>
      <c r="CJ62" s="69"/>
      <c r="CK62" s="190">
        <v>102.5</v>
      </c>
    </row>
    <row r="63" spans="2:89" s="45" customFormat="1">
      <c r="B63" s="154">
        <v>33117</v>
      </c>
      <c r="C63" s="154" t="str">
        <f t="shared" si="0"/>
        <v>3</v>
      </c>
      <c r="D63" s="154" t="str">
        <f t="shared" si="1"/>
        <v>_1990</v>
      </c>
      <c r="E63" s="44" t="s">
        <v>580</v>
      </c>
      <c r="F63" s="68">
        <v>222.4</v>
      </c>
      <c r="G63" s="68">
        <v>86.147460899999999</v>
      </c>
      <c r="H63" s="68">
        <f t="shared" si="6"/>
        <v>136.25253910000001</v>
      </c>
      <c r="I63" s="155">
        <f t="shared" si="7"/>
        <v>1.2750455373406355</v>
      </c>
      <c r="J63" s="155">
        <f t="shared" si="8"/>
        <v>2.0741279069767415</v>
      </c>
      <c r="K63" s="155">
        <f t="shared" si="9"/>
        <v>0.77623927686834016</v>
      </c>
      <c r="L63" s="69"/>
      <c r="M63" s="283">
        <v>69.394523044405929</v>
      </c>
      <c r="N63" s="283">
        <v>98.9</v>
      </c>
      <c r="O63" s="88"/>
      <c r="P63" s="88"/>
      <c r="Q63" s="88"/>
      <c r="R63" s="88"/>
      <c r="S63" s="156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87">
        <v>283.8</v>
      </c>
      <c r="AM63" s="277">
        <f t="shared" si="10"/>
        <v>90.600000000000023</v>
      </c>
      <c r="AN63" s="279">
        <v>193.2</v>
      </c>
      <c r="AO63" s="278">
        <v>63.8</v>
      </c>
      <c r="AP63" s="69"/>
      <c r="AQ63" s="276"/>
      <c r="AR63" s="276"/>
      <c r="AS63" s="276"/>
      <c r="AT63" s="276"/>
      <c r="AU63" s="276"/>
      <c r="AV63" s="276"/>
      <c r="AW63" s="91">
        <v>1379.8</v>
      </c>
      <c r="AX63" s="113">
        <v>33.200000000000003</v>
      </c>
      <c r="AY63" s="113">
        <v>-27.8</v>
      </c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91">
        <v>1379.8</v>
      </c>
      <c r="CA63" s="135">
        <v>364.5</v>
      </c>
      <c r="CB63" s="68">
        <v>1015.3</v>
      </c>
      <c r="CC63" s="71"/>
      <c r="CD63" s="69"/>
      <c r="CE63" s="69"/>
      <c r="CF63" s="69"/>
      <c r="CG63" s="69"/>
      <c r="CH63" s="69"/>
      <c r="CI63" s="69"/>
      <c r="CJ63" s="69"/>
      <c r="CK63" s="190">
        <v>103.3</v>
      </c>
    </row>
    <row r="64" spans="2:89" s="45" customFormat="1">
      <c r="B64" s="154">
        <v>33208</v>
      </c>
      <c r="C64" s="154" t="str">
        <f t="shared" si="0"/>
        <v>4</v>
      </c>
      <c r="D64" s="154" t="str">
        <f t="shared" si="1"/>
        <v>_1990</v>
      </c>
      <c r="E64" s="44" t="s">
        <v>581</v>
      </c>
      <c r="F64" s="68">
        <v>226.6</v>
      </c>
      <c r="G64" s="68">
        <v>87.872610000000009</v>
      </c>
      <c r="H64" s="68">
        <f t="shared" si="6"/>
        <v>138.72738999999999</v>
      </c>
      <c r="I64" s="155">
        <f t="shared" si="7"/>
        <v>1.8884892086330929</v>
      </c>
      <c r="J64" s="155">
        <f t="shared" si="8"/>
        <v>2.0025536237249897</v>
      </c>
      <c r="K64" s="155">
        <f t="shared" si="9"/>
        <v>1.8163704811281489</v>
      </c>
      <c r="L64" s="69"/>
      <c r="M64" s="283">
        <v>66.236229325715769</v>
      </c>
      <c r="N64" s="283">
        <v>96.1</v>
      </c>
      <c r="O64" s="88"/>
      <c r="P64" s="88"/>
      <c r="Q64" s="88"/>
      <c r="R64" s="88"/>
      <c r="S64" s="156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87">
        <v>359.5</v>
      </c>
      <c r="AM64" s="277">
        <f t="shared" si="10"/>
        <v>61.800000000000011</v>
      </c>
      <c r="AN64" s="278">
        <v>297.7</v>
      </c>
      <c r="AO64" s="278">
        <v>34.6</v>
      </c>
      <c r="AP64" s="69"/>
      <c r="AQ64" s="276"/>
      <c r="AR64" s="276"/>
      <c r="AS64" s="276"/>
      <c r="AT64" s="276"/>
      <c r="AU64" s="276"/>
      <c r="AV64" s="276"/>
      <c r="AW64" s="91">
        <v>1407.2</v>
      </c>
      <c r="AX64" s="113">
        <v>85.5</v>
      </c>
      <c r="AY64" s="113">
        <v>-64.3</v>
      </c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91">
        <v>1407.2</v>
      </c>
      <c r="CA64" s="135">
        <v>407.5</v>
      </c>
      <c r="CB64" s="68">
        <v>999.7</v>
      </c>
      <c r="CC64" s="71"/>
      <c r="CD64" s="69"/>
      <c r="CE64" s="69"/>
      <c r="CF64" s="69"/>
      <c r="CG64" s="69"/>
      <c r="CH64" s="69"/>
      <c r="CI64" s="69"/>
      <c r="CJ64" s="69"/>
      <c r="CK64" s="190">
        <v>106</v>
      </c>
    </row>
    <row r="65" spans="2:89" s="45" customFormat="1">
      <c r="B65" s="154">
        <v>33298</v>
      </c>
      <c r="C65" s="154" t="str">
        <f t="shared" si="0"/>
        <v>1</v>
      </c>
      <c r="D65" s="154" t="str">
        <f t="shared" si="1"/>
        <v>_1991</v>
      </c>
      <c r="E65" s="44" t="s">
        <v>582</v>
      </c>
      <c r="F65" s="68">
        <v>232.3</v>
      </c>
      <c r="G65" s="68">
        <v>88.526849999999996</v>
      </c>
      <c r="H65" s="68">
        <f t="shared" si="6"/>
        <v>143.77315000000002</v>
      </c>
      <c r="I65" s="155">
        <f t="shared" si="7"/>
        <v>2.5154457193292235</v>
      </c>
      <c r="J65" s="155">
        <f t="shared" si="8"/>
        <v>0.74453234062352713</v>
      </c>
      <c r="K65" s="155">
        <f t="shared" si="9"/>
        <v>3.6371764797132222</v>
      </c>
      <c r="L65" s="88"/>
      <c r="M65" s="283">
        <v>67.192719703703887</v>
      </c>
      <c r="N65" s="283">
        <v>94.7</v>
      </c>
      <c r="O65" s="88"/>
      <c r="P65" s="88"/>
      <c r="Q65" s="88"/>
      <c r="R65" s="88"/>
      <c r="S65" s="156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87">
        <v>241.9</v>
      </c>
      <c r="AM65" s="277">
        <f t="shared" si="10"/>
        <v>75.300000000000011</v>
      </c>
      <c r="AN65" s="278">
        <v>166.6</v>
      </c>
      <c r="AO65" s="278">
        <v>32.9</v>
      </c>
      <c r="AP65" s="69"/>
      <c r="AQ65" s="276"/>
      <c r="AR65" s="276"/>
      <c r="AS65" s="276"/>
      <c r="AT65" s="276"/>
      <c r="AU65" s="276"/>
      <c r="AV65" s="276"/>
      <c r="AW65" s="91">
        <v>1490.9</v>
      </c>
      <c r="AX65" s="113">
        <v>28.4</v>
      </c>
      <c r="AY65" s="113">
        <v>-27.3</v>
      </c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91">
        <v>1490.9</v>
      </c>
      <c r="CA65" s="135">
        <v>447.9</v>
      </c>
      <c r="CB65" s="68">
        <v>1043</v>
      </c>
      <c r="CC65" s="71"/>
      <c r="CD65" s="69"/>
      <c r="CE65" s="69"/>
      <c r="CF65" s="69"/>
      <c r="CG65" s="69"/>
      <c r="CH65" s="69"/>
      <c r="CI65" s="69"/>
      <c r="CJ65" s="69"/>
      <c r="CK65" s="190">
        <v>105.8</v>
      </c>
    </row>
    <row r="66" spans="2:89" s="45" customFormat="1">
      <c r="B66" s="154">
        <v>33390</v>
      </c>
      <c r="C66" s="154" t="str">
        <f t="shared" si="0"/>
        <v>2</v>
      </c>
      <c r="D66" s="154" t="str">
        <f t="shared" si="1"/>
        <v>_1991</v>
      </c>
      <c r="E66" s="44" t="s">
        <v>583</v>
      </c>
      <c r="F66" s="68">
        <v>234.5</v>
      </c>
      <c r="G66" s="68">
        <v>90.61224</v>
      </c>
      <c r="H66" s="68">
        <f t="shared" si="6"/>
        <v>143.88776000000001</v>
      </c>
      <c r="I66" s="155">
        <f t="shared" si="7"/>
        <v>0.94705122686180587</v>
      </c>
      <c r="J66" s="155">
        <f t="shared" si="8"/>
        <v>2.3556581986143188</v>
      </c>
      <c r="K66" s="155">
        <f t="shared" si="9"/>
        <v>7.9715857933138068E-2</v>
      </c>
      <c r="L66" s="88"/>
      <c r="M66" s="283">
        <v>66.62088032005768</v>
      </c>
      <c r="N66" s="283">
        <v>96</v>
      </c>
      <c r="O66" s="88"/>
      <c r="P66" s="88"/>
      <c r="Q66" s="88"/>
      <c r="R66" s="88"/>
      <c r="S66" s="156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87">
        <v>395.9</v>
      </c>
      <c r="AM66" s="277">
        <f t="shared" si="10"/>
        <v>105.69999999999999</v>
      </c>
      <c r="AN66" s="278">
        <v>290.2</v>
      </c>
      <c r="AO66" s="278">
        <v>62.3</v>
      </c>
      <c r="AP66" s="69"/>
      <c r="AQ66" s="276"/>
      <c r="AR66" s="276"/>
      <c r="AS66" s="276"/>
      <c r="AT66" s="276"/>
      <c r="AU66" s="276"/>
      <c r="AV66" s="276"/>
      <c r="AW66" s="91">
        <v>1554.2</v>
      </c>
      <c r="AX66" s="113">
        <v>23.7</v>
      </c>
      <c r="AY66" s="113">
        <v>-18.3</v>
      </c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91">
        <v>1554.2</v>
      </c>
      <c r="CA66" s="135">
        <v>480.8</v>
      </c>
      <c r="CB66" s="68">
        <v>1073.4000000000001</v>
      </c>
      <c r="CC66" s="71"/>
      <c r="CD66" s="69"/>
      <c r="CE66" s="69"/>
      <c r="CF66" s="69"/>
      <c r="CG66" s="69"/>
      <c r="CH66" s="69"/>
      <c r="CI66" s="69"/>
      <c r="CJ66" s="69"/>
      <c r="CK66" s="190">
        <v>106</v>
      </c>
    </row>
    <row r="67" spans="2:89" s="45" customFormat="1">
      <c r="B67" s="154">
        <v>33482</v>
      </c>
      <c r="C67" s="154" t="str">
        <f t="shared" si="0"/>
        <v>3</v>
      </c>
      <c r="D67" s="154" t="str">
        <f t="shared" si="1"/>
        <v>_1991</v>
      </c>
      <c r="E67" s="44" t="s">
        <v>584</v>
      </c>
      <c r="F67" s="68">
        <v>238.1</v>
      </c>
      <c r="G67" s="68">
        <v>93.106530000000006</v>
      </c>
      <c r="H67" s="68">
        <f t="shared" si="6"/>
        <v>144.99347</v>
      </c>
      <c r="I67" s="155">
        <f t="shared" si="7"/>
        <v>1.5351812366737771</v>
      </c>
      <c r="J67" s="155">
        <f t="shared" si="8"/>
        <v>2.7527075812274537</v>
      </c>
      <c r="K67" s="155">
        <f t="shared" si="9"/>
        <v>0.76845313319213737</v>
      </c>
      <c r="L67" s="88"/>
      <c r="M67" s="283">
        <v>70.074163333222785</v>
      </c>
      <c r="N67" s="283">
        <v>93.8</v>
      </c>
      <c r="O67" s="88"/>
      <c r="P67" s="88"/>
      <c r="Q67" s="88"/>
      <c r="R67" s="88"/>
      <c r="S67" s="156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87">
        <v>374.6</v>
      </c>
      <c r="AM67" s="277">
        <f t="shared" si="10"/>
        <v>110</v>
      </c>
      <c r="AN67" s="279">
        <v>264.60000000000002</v>
      </c>
      <c r="AO67" s="278">
        <v>62</v>
      </c>
      <c r="AP67" s="69"/>
      <c r="AQ67" s="276"/>
      <c r="AR67" s="276"/>
      <c r="AS67" s="276"/>
      <c r="AT67" s="276"/>
      <c r="AU67" s="276"/>
      <c r="AV67" s="276"/>
      <c r="AW67" s="91">
        <v>1593.1</v>
      </c>
      <c r="AX67" s="113">
        <v>16.5</v>
      </c>
      <c r="AY67" s="113">
        <v>-34.299999999999997</v>
      </c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91">
        <v>1593.1</v>
      </c>
      <c r="CA67" s="135">
        <v>556.79999999999995</v>
      </c>
      <c r="CB67" s="68">
        <v>1036.3</v>
      </c>
      <c r="CC67" s="71"/>
      <c r="CD67" s="69"/>
      <c r="CE67" s="69"/>
      <c r="CF67" s="69"/>
      <c r="CG67" s="69"/>
      <c r="CH67" s="69"/>
      <c r="CI67" s="69"/>
      <c r="CJ67" s="69"/>
      <c r="CK67" s="190">
        <v>106.6</v>
      </c>
    </row>
    <row r="68" spans="2:89" s="45" customFormat="1">
      <c r="B68" s="154">
        <v>33573</v>
      </c>
      <c r="C68" s="154" t="str">
        <f t="shared" si="0"/>
        <v>4</v>
      </c>
      <c r="D68" s="154" t="str">
        <f t="shared" si="1"/>
        <v>_1991</v>
      </c>
      <c r="E68" s="44" t="s">
        <v>585</v>
      </c>
      <c r="F68" s="68">
        <v>239.5</v>
      </c>
      <c r="G68" s="68">
        <v>93.43365</v>
      </c>
      <c r="H68" s="68">
        <f t="shared" si="6"/>
        <v>146.06635</v>
      </c>
      <c r="I68" s="155">
        <f t="shared" si="7"/>
        <v>0.58798824023520435</v>
      </c>
      <c r="J68" s="155">
        <f t="shared" si="8"/>
        <v>0.35133948177425989</v>
      </c>
      <c r="K68" s="155">
        <f t="shared" si="9"/>
        <v>0.73995056467026643</v>
      </c>
      <c r="L68" s="88"/>
      <c r="M68" s="283">
        <v>70.652920962199303</v>
      </c>
      <c r="N68" s="283">
        <v>95.7</v>
      </c>
      <c r="O68" s="88"/>
      <c r="P68" s="88"/>
      <c r="Q68" s="88"/>
      <c r="R68" s="88"/>
      <c r="S68" s="156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87">
        <v>378.1</v>
      </c>
      <c r="AM68" s="277">
        <f t="shared" si="10"/>
        <v>94.200000000000045</v>
      </c>
      <c r="AN68" s="278">
        <v>283.89999999999998</v>
      </c>
      <c r="AO68" s="278">
        <v>47.4</v>
      </c>
      <c r="AP68" s="69"/>
      <c r="AQ68" s="276"/>
      <c r="AR68" s="276"/>
      <c r="AS68" s="276"/>
      <c r="AT68" s="276"/>
      <c r="AU68" s="276"/>
      <c r="AV68" s="276"/>
      <c r="AW68" s="91">
        <v>1566.7</v>
      </c>
      <c r="AX68" s="113">
        <v>88.8</v>
      </c>
      <c r="AY68" s="113">
        <v>-114.1</v>
      </c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91">
        <v>1566.7</v>
      </c>
      <c r="CA68" s="135">
        <v>555.9</v>
      </c>
      <c r="CB68" s="68">
        <v>1010.8</v>
      </c>
      <c r="CC68" s="71"/>
      <c r="CD68" s="69"/>
      <c r="CE68" s="69"/>
      <c r="CF68" s="69"/>
      <c r="CG68" s="69"/>
      <c r="CH68" s="69"/>
      <c r="CI68" s="69"/>
      <c r="CJ68" s="69"/>
      <c r="CK68" s="190">
        <v>107.6</v>
      </c>
    </row>
    <row r="69" spans="2:89" s="45" customFormat="1">
      <c r="B69" s="154">
        <v>33664</v>
      </c>
      <c r="C69" s="154" t="str">
        <f t="shared" si="0"/>
        <v>1</v>
      </c>
      <c r="D69" s="154" t="str">
        <f t="shared" si="1"/>
        <v>_1992</v>
      </c>
      <c r="E69" s="44" t="s">
        <v>586</v>
      </c>
      <c r="F69" s="68">
        <v>242.5</v>
      </c>
      <c r="G69" s="68">
        <v>92.820300000000003</v>
      </c>
      <c r="H69" s="68">
        <f t="shared" si="6"/>
        <v>149.6797</v>
      </c>
      <c r="I69" s="155">
        <f t="shared" si="7"/>
        <v>1.2526096033402823</v>
      </c>
      <c r="J69" s="155">
        <f t="shared" si="8"/>
        <v>-0.65645514223194867</v>
      </c>
      <c r="K69" s="155">
        <f t="shared" si="9"/>
        <v>2.473773049028738</v>
      </c>
      <c r="L69" s="88"/>
      <c r="M69" s="283">
        <v>72.783505154639187</v>
      </c>
      <c r="N69" s="283">
        <v>100.2</v>
      </c>
      <c r="O69" s="88"/>
      <c r="P69" s="88"/>
      <c r="Q69" s="88"/>
      <c r="R69" s="88"/>
      <c r="S69" s="156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87">
        <v>336.3</v>
      </c>
      <c r="AM69" s="277">
        <f t="shared" si="10"/>
        <v>103</v>
      </c>
      <c r="AN69" s="278">
        <v>233.3</v>
      </c>
      <c r="AO69" s="278">
        <v>45.1</v>
      </c>
      <c r="AP69" s="69"/>
      <c r="AQ69" s="276"/>
      <c r="AR69" s="276"/>
      <c r="AS69" s="276"/>
      <c r="AT69" s="276"/>
      <c r="AU69" s="276"/>
      <c r="AV69" s="276"/>
      <c r="AW69" s="91">
        <v>1706.2</v>
      </c>
      <c r="AX69" s="113">
        <v>98</v>
      </c>
      <c r="AY69" s="113">
        <v>-10.8</v>
      </c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91">
        <v>1706.2</v>
      </c>
      <c r="CA69" s="135">
        <v>613.9</v>
      </c>
      <c r="CB69" s="68">
        <v>1092.3</v>
      </c>
      <c r="CC69" s="71"/>
      <c r="CD69" s="69"/>
      <c r="CE69" s="69"/>
      <c r="CF69" s="69"/>
      <c r="CG69" s="69"/>
      <c r="CH69" s="69"/>
      <c r="CI69" s="69"/>
      <c r="CJ69" s="69"/>
      <c r="CK69" s="190">
        <v>107.6</v>
      </c>
    </row>
    <row r="70" spans="2:89" s="45" customFormat="1">
      <c r="B70" s="154">
        <v>33756</v>
      </c>
      <c r="C70" s="154" t="str">
        <f t="shared" si="0"/>
        <v>2</v>
      </c>
      <c r="D70" s="154" t="str">
        <f t="shared" si="1"/>
        <v>_1992</v>
      </c>
      <c r="E70" s="44" t="s">
        <v>587</v>
      </c>
      <c r="F70" s="68">
        <v>244.5</v>
      </c>
      <c r="G70" s="68">
        <v>93.638099999999994</v>
      </c>
      <c r="H70" s="68">
        <f t="shared" si="6"/>
        <v>150.86189999999999</v>
      </c>
      <c r="I70" s="155">
        <f t="shared" si="7"/>
        <v>0.82474226804123418</v>
      </c>
      <c r="J70" s="155">
        <f t="shared" si="8"/>
        <v>0.8810572687224516</v>
      </c>
      <c r="K70" s="155">
        <f t="shared" si="9"/>
        <v>0.78981986201200893</v>
      </c>
      <c r="L70" s="88"/>
      <c r="M70" s="283">
        <v>76.632302405498294</v>
      </c>
      <c r="N70" s="283">
        <v>97.3</v>
      </c>
      <c r="O70" s="88"/>
      <c r="P70" s="88"/>
      <c r="Q70" s="88"/>
      <c r="R70" s="88"/>
      <c r="S70" s="156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87">
        <v>388.1</v>
      </c>
      <c r="AM70" s="277">
        <f t="shared" si="10"/>
        <v>130.90000000000003</v>
      </c>
      <c r="AN70" s="278">
        <v>257.2</v>
      </c>
      <c r="AO70" s="278">
        <v>67.7</v>
      </c>
      <c r="AP70" s="69"/>
      <c r="AQ70" s="276"/>
      <c r="AR70" s="276"/>
      <c r="AS70" s="276"/>
      <c r="AT70" s="276"/>
      <c r="AU70" s="276"/>
      <c r="AV70" s="276"/>
      <c r="AW70" s="91">
        <v>1730.7</v>
      </c>
      <c r="AX70" s="113">
        <v>14</v>
      </c>
      <c r="AY70" s="113">
        <v>-24.5</v>
      </c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91">
        <v>1730.7</v>
      </c>
      <c r="CA70" s="135">
        <v>613.9</v>
      </c>
      <c r="CB70" s="68">
        <v>1116.8</v>
      </c>
      <c r="CC70" s="71"/>
      <c r="CD70" s="69"/>
      <c r="CE70" s="69"/>
      <c r="CF70" s="69"/>
      <c r="CG70" s="69"/>
      <c r="CH70" s="69"/>
      <c r="CI70" s="69"/>
      <c r="CJ70" s="69"/>
      <c r="CK70" s="190">
        <v>107.3</v>
      </c>
    </row>
    <row r="71" spans="2:89" s="45" customFormat="1">
      <c r="B71" s="154">
        <v>33848</v>
      </c>
      <c r="C71" s="154" t="str">
        <f t="shared" si="0"/>
        <v>3</v>
      </c>
      <c r="D71" s="154" t="str">
        <f t="shared" si="1"/>
        <v>_1992</v>
      </c>
      <c r="E71" s="44" t="s">
        <v>588</v>
      </c>
      <c r="F71" s="68">
        <v>246.7</v>
      </c>
      <c r="G71" s="68">
        <v>94.987470000000016</v>
      </c>
      <c r="H71" s="68">
        <f t="shared" si="6"/>
        <v>151.71252999999996</v>
      </c>
      <c r="I71" s="155">
        <f t="shared" si="7"/>
        <v>0.89979550102248229</v>
      </c>
      <c r="J71" s="155">
        <f t="shared" si="8"/>
        <v>1.4410480349345223</v>
      </c>
      <c r="K71" s="155">
        <f t="shared" si="9"/>
        <v>0.56384680293697365</v>
      </c>
      <c r="L71" s="88"/>
      <c r="M71" s="283">
        <v>73.539518900343651</v>
      </c>
      <c r="N71" s="283">
        <v>99</v>
      </c>
      <c r="O71" s="88"/>
      <c r="P71" s="88"/>
      <c r="Q71" s="88"/>
      <c r="R71" s="88"/>
      <c r="S71" s="156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87">
        <v>542.20000000000005</v>
      </c>
      <c r="AM71" s="277">
        <f t="shared" si="10"/>
        <v>128.90000000000003</v>
      </c>
      <c r="AN71" s="279">
        <v>413.3</v>
      </c>
      <c r="AO71" s="278">
        <v>66.5</v>
      </c>
      <c r="AP71" s="69"/>
      <c r="AQ71" s="276"/>
      <c r="AR71" s="276"/>
      <c r="AS71" s="276"/>
      <c r="AT71" s="276"/>
      <c r="AU71" s="276"/>
      <c r="AV71" s="276"/>
      <c r="AW71" s="91">
        <v>1782.6</v>
      </c>
      <c r="AX71" s="113">
        <v>2.8</v>
      </c>
      <c r="AY71" s="113">
        <v>-17.2</v>
      </c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91">
        <v>1782.6</v>
      </c>
      <c r="CA71" s="135">
        <v>638.9</v>
      </c>
      <c r="CB71" s="68">
        <v>1143.7</v>
      </c>
      <c r="CC71" s="71"/>
      <c r="CD71" s="69"/>
      <c r="CE71" s="69"/>
      <c r="CF71" s="69"/>
      <c r="CG71" s="69"/>
      <c r="CH71" s="69"/>
      <c r="CI71" s="69"/>
      <c r="CJ71" s="69"/>
      <c r="CK71" s="190">
        <v>107.4</v>
      </c>
    </row>
    <row r="72" spans="2:89" s="45" customFormat="1">
      <c r="B72" s="154">
        <v>33939</v>
      </c>
      <c r="C72" s="154" t="str">
        <f t="shared" si="0"/>
        <v>4</v>
      </c>
      <c r="D72" s="154" t="str">
        <f t="shared" si="1"/>
        <v>_1992</v>
      </c>
      <c r="E72" s="44" t="s">
        <v>589</v>
      </c>
      <c r="F72" s="68">
        <v>251.4</v>
      </c>
      <c r="G72" s="68">
        <v>96.132390000000001</v>
      </c>
      <c r="H72" s="68">
        <f t="shared" si="6"/>
        <v>155.26760999999999</v>
      </c>
      <c r="I72" s="155">
        <f t="shared" si="7"/>
        <v>1.9051479529793358</v>
      </c>
      <c r="J72" s="155">
        <f t="shared" si="8"/>
        <v>1.2053379250968499</v>
      </c>
      <c r="K72" s="155">
        <f t="shared" si="9"/>
        <v>2.3433001875323267</v>
      </c>
      <c r="L72" s="88"/>
      <c r="M72" s="283">
        <v>72.096219931271477</v>
      </c>
      <c r="N72" s="283">
        <v>96.2</v>
      </c>
      <c r="O72" s="88"/>
      <c r="P72" s="88"/>
      <c r="Q72" s="88"/>
      <c r="R72" s="88"/>
      <c r="S72" s="156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87">
        <v>596</v>
      </c>
      <c r="AM72" s="277">
        <f t="shared" si="10"/>
        <v>128.30000000000001</v>
      </c>
      <c r="AN72" s="278">
        <v>467.7</v>
      </c>
      <c r="AO72" s="278">
        <v>44.3</v>
      </c>
      <c r="AP72" s="69"/>
      <c r="AQ72" s="276"/>
      <c r="AR72" s="276"/>
      <c r="AS72" s="276"/>
      <c r="AT72" s="276"/>
      <c r="AU72" s="276"/>
      <c r="AV72" s="276"/>
      <c r="AW72" s="91">
        <v>1945.2</v>
      </c>
      <c r="AX72" s="113">
        <v>7</v>
      </c>
      <c r="AY72" s="113">
        <v>-12</v>
      </c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91">
        <v>1945.2</v>
      </c>
      <c r="CA72" s="135">
        <v>824.4</v>
      </c>
      <c r="CB72" s="68">
        <v>1120.8</v>
      </c>
      <c r="CC72" s="71"/>
      <c r="CD72" s="69"/>
      <c r="CE72" s="69"/>
      <c r="CF72" s="69"/>
      <c r="CG72" s="69"/>
      <c r="CH72" s="69"/>
      <c r="CI72" s="69"/>
      <c r="CJ72" s="69"/>
      <c r="CK72" s="190">
        <v>107.9</v>
      </c>
    </row>
    <row r="73" spans="2:89" s="45" customFormat="1">
      <c r="B73" s="154">
        <v>34029</v>
      </c>
      <c r="C73" s="154" t="str">
        <f t="shared" ref="C73:C136" si="11">RIGHT(LEFT(E73,2),1)</f>
        <v>1</v>
      </c>
      <c r="D73" s="154" t="str">
        <f t="shared" ref="D73:D136" si="12">RIGHT(E73,5)</f>
        <v>_1993</v>
      </c>
      <c r="E73" s="44" t="s">
        <v>590</v>
      </c>
      <c r="F73" s="68">
        <v>254.6</v>
      </c>
      <c r="G73" s="68">
        <v>96.173279999999991</v>
      </c>
      <c r="H73" s="68">
        <f t="shared" ref="H73:H104" si="13">F73-G73</f>
        <v>158.42671999999999</v>
      </c>
      <c r="I73" s="155">
        <f t="shared" si="7"/>
        <v>1.2728719172633296</v>
      </c>
      <c r="J73" s="155">
        <f t="shared" si="8"/>
        <v>4.2535091450446316E-2</v>
      </c>
      <c r="K73" s="155">
        <f t="shared" si="9"/>
        <v>2.0346226750060703</v>
      </c>
      <c r="L73" s="88"/>
      <c r="M73" s="283">
        <v>70.378006872852239</v>
      </c>
      <c r="N73" s="283">
        <v>94.1</v>
      </c>
      <c r="O73" s="88"/>
      <c r="P73" s="88"/>
      <c r="Q73" s="88"/>
      <c r="R73" s="88"/>
      <c r="S73" s="156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87">
        <v>572.1</v>
      </c>
      <c r="AM73" s="277">
        <f t="shared" si="10"/>
        <v>127.5</v>
      </c>
      <c r="AN73" s="278">
        <v>444.6</v>
      </c>
      <c r="AO73" s="278">
        <v>49.7</v>
      </c>
      <c r="AP73" s="69"/>
      <c r="AQ73" s="276"/>
      <c r="AR73" s="276"/>
      <c r="AS73" s="276"/>
      <c r="AT73" s="276"/>
      <c r="AU73" s="276"/>
      <c r="AV73" s="276"/>
      <c r="AW73" s="91">
        <v>2046.6</v>
      </c>
      <c r="AX73" s="113">
        <v>20.2</v>
      </c>
      <c r="AY73" s="113">
        <v>-11.7</v>
      </c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91">
        <v>2046.6</v>
      </c>
      <c r="CA73" s="135">
        <v>847.5</v>
      </c>
      <c r="CB73" s="68">
        <v>1199.0999999999999</v>
      </c>
      <c r="CC73" s="71"/>
      <c r="CD73" s="69"/>
      <c r="CE73" s="69"/>
      <c r="CF73" s="69"/>
      <c r="CG73" s="69"/>
      <c r="CH73" s="69"/>
      <c r="CI73" s="69"/>
      <c r="CJ73" s="69"/>
      <c r="CK73" s="190">
        <v>108.9</v>
      </c>
    </row>
    <row r="74" spans="2:89" s="45" customFormat="1">
      <c r="B74" s="154">
        <v>34121</v>
      </c>
      <c r="C74" s="154" t="str">
        <f t="shared" si="11"/>
        <v>2</v>
      </c>
      <c r="D74" s="154" t="str">
        <f t="shared" si="12"/>
        <v>_1993</v>
      </c>
      <c r="E74" s="44" t="s">
        <v>591</v>
      </c>
      <c r="F74" s="68">
        <v>255.7</v>
      </c>
      <c r="G74" s="68">
        <v>95.968829999999997</v>
      </c>
      <c r="H74" s="68">
        <f t="shared" si="13"/>
        <v>159.73116999999999</v>
      </c>
      <c r="I74" s="155">
        <f t="shared" ref="I74:I105" si="14">(F74/F73-1)*100</f>
        <v>0.43205027494108705</v>
      </c>
      <c r="J74" s="155">
        <f t="shared" ref="J74:J105" si="15">(G74/G73-1)*100</f>
        <v>-0.21258503401360151</v>
      </c>
      <c r="K74" s="155">
        <f t="shared" ref="K74:K105" si="16">(H74/H73-1)*100</f>
        <v>0.82337752116561358</v>
      </c>
      <c r="L74" s="88"/>
      <c r="M74" s="283">
        <v>76.082474226804138</v>
      </c>
      <c r="N74" s="283">
        <v>94.7</v>
      </c>
      <c r="O74" s="88"/>
      <c r="P74" s="88"/>
      <c r="Q74" s="88"/>
      <c r="R74" s="88"/>
      <c r="S74" s="156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87">
        <v>668.8</v>
      </c>
      <c r="AM74" s="277">
        <f t="shared" si="10"/>
        <v>217.99999999999994</v>
      </c>
      <c r="AN74" s="278">
        <v>450.8</v>
      </c>
      <c r="AO74" s="278">
        <v>64.400000000000006</v>
      </c>
      <c r="AP74" s="69"/>
      <c r="AQ74" s="276"/>
      <c r="AR74" s="276"/>
      <c r="AS74" s="276"/>
      <c r="AT74" s="276"/>
      <c r="AU74" s="276"/>
      <c r="AV74" s="276"/>
      <c r="AW74" s="91">
        <v>2104.4</v>
      </c>
      <c r="AX74" s="113">
        <v>14.1</v>
      </c>
      <c r="AY74" s="113">
        <v>-19.600000000000001</v>
      </c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91">
        <v>2104.4</v>
      </c>
      <c r="CA74" s="135">
        <v>863.3</v>
      </c>
      <c r="CB74" s="68">
        <v>1241.0999999999999</v>
      </c>
      <c r="CC74" s="71"/>
      <c r="CD74" s="69"/>
      <c r="CE74" s="69"/>
      <c r="CF74" s="69"/>
      <c r="CG74" s="69"/>
      <c r="CH74" s="69"/>
      <c r="CI74" s="69"/>
      <c r="CJ74" s="69"/>
      <c r="CK74" s="190">
        <v>109.3</v>
      </c>
    </row>
    <row r="75" spans="2:89" s="45" customFormat="1">
      <c r="B75" s="154">
        <v>34213</v>
      </c>
      <c r="C75" s="154" t="str">
        <f t="shared" si="11"/>
        <v>3</v>
      </c>
      <c r="D75" s="154" t="str">
        <f t="shared" si="12"/>
        <v>_1993</v>
      </c>
      <c r="E75" s="44" t="s">
        <v>592</v>
      </c>
      <c r="F75" s="68">
        <v>260.3</v>
      </c>
      <c r="G75" s="68">
        <v>97.031970000000001</v>
      </c>
      <c r="H75" s="68">
        <f t="shared" si="13"/>
        <v>163.26803000000001</v>
      </c>
      <c r="I75" s="155">
        <f t="shared" si="14"/>
        <v>1.7989831834180681</v>
      </c>
      <c r="J75" s="155">
        <f t="shared" si="15"/>
        <v>1.1077971878994397</v>
      </c>
      <c r="K75" s="155">
        <f t="shared" si="16"/>
        <v>2.2142578683922665</v>
      </c>
      <c r="L75" s="88"/>
      <c r="M75" s="283">
        <v>75.670103092783506</v>
      </c>
      <c r="N75" s="283">
        <v>95.2</v>
      </c>
      <c r="O75" s="88"/>
      <c r="P75" s="88"/>
      <c r="Q75" s="88"/>
      <c r="R75" s="88"/>
      <c r="S75" s="156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87">
        <v>638.1</v>
      </c>
      <c r="AM75" s="277">
        <f t="shared" si="10"/>
        <v>194.60000000000002</v>
      </c>
      <c r="AN75" s="279">
        <v>443.5</v>
      </c>
      <c r="AO75" s="278">
        <v>84.4</v>
      </c>
      <c r="AP75" s="69"/>
      <c r="AQ75" s="276"/>
      <c r="AR75" s="276"/>
      <c r="AS75" s="276"/>
      <c r="AT75" s="276"/>
      <c r="AU75" s="276"/>
      <c r="AV75" s="276"/>
      <c r="AW75" s="91">
        <v>2203.9</v>
      </c>
      <c r="AX75" s="113">
        <v>10.199999999999999</v>
      </c>
      <c r="AY75" s="113">
        <v>-22.3</v>
      </c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91">
        <v>2203.9</v>
      </c>
      <c r="CA75" s="135">
        <v>948.3</v>
      </c>
      <c r="CB75" s="68">
        <v>1255.5999999999999</v>
      </c>
      <c r="CC75" s="71"/>
      <c r="CD75" s="69"/>
      <c r="CE75" s="69"/>
      <c r="CF75" s="69"/>
      <c r="CG75" s="69"/>
      <c r="CH75" s="69"/>
      <c r="CI75" s="69"/>
      <c r="CJ75" s="69"/>
      <c r="CK75" s="190">
        <v>109.8</v>
      </c>
    </row>
    <row r="76" spans="2:89" s="45" customFormat="1">
      <c r="B76" s="154">
        <v>34304</v>
      </c>
      <c r="C76" s="154" t="str">
        <f t="shared" si="11"/>
        <v>4</v>
      </c>
      <c r="D76" s="154" t="str">
        <f t="shared" si="12"/>
        <v>_1993</v>
      </c>
      <c r="E76" s="44" t="s">
        <v>593</v>
      </c>
      <c r="F76" s="68">
        <v>263.5</v>
      </c>
      <c r="G76" s="68">
        <v>97.727100000000007</v>
      </c>
      <c r="H76" s="68">
        <f t="shared" si="13"/>
        <v>165.77289999999999</v>
      </c>
      <c r="I76" s="155">
        <f t="shared" si="14"/>
        <v>1.2293507491356159</v>
      </c>
      <c r="J76" s="155">
        <f t="shared" si="15"/>
        <v>0.71639275179098405</v>
      </c>
      <c r="K76" s="155">
        <f t="shared" si="16"/>
        <v>1.5342072786693084</v>
      </c>
      <c r="L76" s="88"/>
      <c r="M76" s="283">
        <v>70.652920962199303</v>
      </c>
      <c r="N76" s="283">
        <v>97.6</v>
      </c>
      <c r="O76" s="88"/>
      <c r="P76" s="88"/>
      <c r="Q76" s="88"/>
      <c r="R76" s="88"/>
      <c r="S76" s="156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87">
        <v>648.29999999999995</v>
      </c>
      <c r="AM76" s="277">
        <f t="shared" si="10"/>
        <v>219.39999999999998</v>
      </c>
      <c r="AN76" s="278">
        <v>428.9</v>
      </c>
      <c r="AO76" s="278">
        <v>71.599999999999994</v>
      </c>
      <c r="AP76" s="69"/>
      <c r="AQ76" s="276"/>
      <c r="AR76" s="276"/>
      <c r="AS76" s="276"/>
      <c r="AT76" s="276"/>
      <c r="AU76" s="276"/>
      <c r="AV76" s="276"/>
      <c r="AW76" s="91">
        <v>2319.915</v>
      </c>
      <c r="AX76" s="113">
        <v>110.4</v>
      </c>
      <c r="AY76" s="113">
        <v>-37.700000000000003</v>
      </c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91">
        <v>2319.915</v>
      </c>
      <c r="CA76" s="135">
        <v>1036.615</v>
      </c>
      <c r="CB76" s="68">
        <v>1283.3</v>
      </c>
      <c r="CC76" s="71"/>
      <c r="CD76" s="69"/>
      <c r="CE76" s="69"/>
      <c r="CF76" s="69"/>
      <c r="CG76" s="69"/>
      <c r="CH76" s="69"/>
      <c r="CI76" s="69"/>
      <c r="CJ76" s="69"/>
      <c r="CK76" s="190">
        <v>110</v>
      </c>
    </row>
    <row r="77" spans="2:89" s="45" customFormat="1">
      <c r="B77" s="154">
        <v>34394</v>
      </c>
      <c r="C77" s="154" t="str">
        <f t="shared" si="11"/>
        <v>1</v>
      </c>
      <c r="D77" s="154" t="str">
        <f t="shared" si="12"/>
        <v>_1994</v>
      </c>
      <c r="E77" s="44" t="s">
        <v>594</v>
      </c>
      <c r="F77" s="68">
        <v>261.39999999999998</v>
      </c>
      <c r="G77" s="68">
        <v>97.440870000000018</v>
      </c>
      <c r="H77" s="68">
        <f t="shared" si="13"/>
        <v>163.95912999999996</v>
      </c>
      <c r="I77" s="155">
        <f t="shared" si="14"/>
        <v>-0.79696394686907812</v>
      </c>
      <c r="J77" s="155">
        <f t="shared" si="15"/>
        <v>-0.29288702928869093</v>
      </c>
      <c r="K77" s="155">
        <f t="shared" si="16"/>
        <v>-1.0941293782035788</v>
      </c>
      <c r="L77" s="88"/>
      <c r="M77" s="283">
        <v>71.615120274914091</v>
      </c>
      <c r="N77" s="283">
        <v>95.9</v>
      </c>
      <c r="O77" s="88"/>
      <c r="P77" s="88"/>
      <c r="Q77" s="88"/>
      <c r="R77" s="88"/>
      <c r="S77" s="156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87">
        <v>561.70000000000005</v>
      </c>
      <c r="AM77" s="277">
        <f t="shared" si="10"/>
        <v>173.30000000000007</v>
      </c>
      <c r="AN77" s="278">
        <v>388.4</v>
      </c>
      <c r="AO77" s="278">
        <v>53.7</v>
      </c>
      <c r="AP77" s="69"/>
      <c r="AQ77" s="276"/>
      <c r="AR77" s="276"/>
      <c r="AS77" s="276"/>
      <c r="AT77" s="276"/>
      <c r="AU77" s="276"/>
      <c r="AV77" s="276"/>
      <c r="AW77" s="91">
        <v>2459.0149999999999</v>
      </c>
      <c r="AX77" s="113">
        <v>150.07</v>
      </c>
      <c r="AY77" s="113">
        <v>-30.306999999999999</v>
      </c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91">
        <v>2459.0149999999999</v>
      </c>
      <c r="CA77" s="135">
        <v>1168.615</v>
      </c>
      <c r="CB77" s="68">
        <v>1290.4000000000001</v>
      </c>
      <c r="CC77" s="71"/>
      <c r="CD77" s="69"/>
      <c r="CE77" s="69"/>
      <c r="CF77" s="69"/>
      <c r="CG77" s="69"/>
      <c r="CH77" s="69"/>
      <c r="CI77" s="69"/>
      <c r="CJ77" s="69"/>
      <c r="CK77" s="190">
        <v>110.4</v>
      </c>
    </row>
    <row r="78" spans="2:89" s="45" customFormat="1">
      <c r="B78" s="154">
        <v>34486</v>
      </c>
      <c r="C78" s="154" t="str">
        <f t="shared" si="11"/>
        <v>2</v>
      </c>
      <c r="D78" s="154" t="str">
        <f t="shared" si="12"/>
        <v>_1994</v>
      </c>
      <c r="E78" s="44" t="s">
        <v>595</v>
      </c>
      <c r="F78" s="68">
        <v>259.8</v>
      </c>
      <c r="G78" s="68">
        <v>96.827520000000007</v>
      </c>
      <c r="H78" s="68">
        <f t="shared" si="13"/>
        <v>162.97248000000002</v>
      </c>
      <c r="I78" s="155">
        <f t="shared" si="14"/>
        <v>-0.61208875286915543</v>
      </c>
      <c r="J78" s="155">
        <f t="shared" si="15"/>
        <v>-0.62945866554764418</v>
      </c>
      <c r="K78" s="155">
        <f t="shared" si="16"/>
        <v>-0.60176581810353902</v>
      </c>
      <c r="L78" s="88"/>
      <c r="M78" s="283">
        <v>70.584192439862548</v>
      </c>
      <c r="N78" s="283">
        <v>102.1</v>
      </c>
      <c r="O78" s="88"/>
      <c r="P78" s="88"/>
      <c r="Q78" s="88"/>
      <c r="R78" s="88"/>
      <c r="S78" s="156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87">
        <v>643.29999999999995</v>
      </c>
      <c r="AM78" s="277">
        <f t="shared" si="10"/>
        <v>229.79999999999995</v>
      </c>
      <c r="AN78" s="278">
        <v>413.5</v>
      </c>
      <c r="AO78" s="278">
        <v>78.5</v>
      </c>
      <c r="AP78" s="69"/>
      <c r="AQ78" s="276"/>
      <c r="AR78" s="276"/>
      <c r="AS78" s="276"/>
      <c r="AT78" s="276"/>
      <c r="AU78" s="276"/>
      <c r="AV78" s="276"/>
      <c r="AW78" s="91">
        <v>2533.6</v>
      </c>
      <c r="AX78" s="113">
        <v>149.77000000000001</v>
      </c>
      <c r="AY78" s="113">
        <v>-30.437000000000001</v>
      </c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91">
        <v>2533.6</v>
      </c>
      <c r="CA78" s="135">
        <v>1257.8</v>
      </c>
      <c r="CB78" s="68">
        <v>1275.8</v>
      </c>
      <c r="CC78" s="71"/>
      <c r="CD78" s="69"/>
      <c r="CE78" s="69"/>
      <c r="CF78" s="69"/>
      <c r="CG78" s="69"/>
      <c r="CH78" s="69"/>
      <c r="CI78" s="69"/>
      <c r="CJ78" s="69"/>
      <c r="CK78" s="190">
        <v>111.2</v>
      </c>
    </row>
    <row r="79" spans="2:89" s="45" customFormat="1">
      <c r="B79" s="154">
        <v>34578</v>
      </c>
      <c r="C79" s="154" t="str">
        <f t="shared" si="11"/>
        <v>3</v>
      </c>
      <c r="D79" s="154" t="str">
        <f t="shared" si="12"/>
        <v>_1994</v>
      </c>
      <c r="E79" s="44" t="s">
        <v>596</v>
      </c>
      <c r="F79" s="68">
        <v>261.7</v>
      </c>
      <c r="G79" s="68">
        <v>97.808879999999988</v>
      </c>
      <c r="H79" s="68">
        <f t="shared" si="13"/>
        <v>163.89112</v>
      </c>
      <c r="I79" s="155">
        <f t="shared" si="14"/>
        <v>0.73133179368745083</v>
      </c>
      <c r="J79" s="155">
        <f t="shared" si="15"/>
        <v>1.0135135135134865</v>
      </c>
      <c r="K79" s="155">
        <f t="shared" si="16"/>
        <v>0.56367799029626298</v>
      </c>
      <c r="L79" s="88"/>
      <c r="M79" s="283">
        <v>74.158075601374577</v>
      </c>
      <c r="N79" s="283">
        <v>106.5</v>
      </c>
      <c r="O79" s="88"/>
      <c r="P79" s="88"/>
      <c r="Q79" s="88"/>
      <c r="R79" s="88"/>
      <c r="S79" s="156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87">
        <v>692</v>
      </c>
      <c r="AM79" s="277">
        <f t="shared" si="10"/>
        <v>222.60000000000002</v>
      </c>
      <c r="AN79" s="279">
        <v>469.4</v>
      </c>
      <c r="AO79" s="278">
        <v>135.30000000000001</v>
      </c>
      <c r="AP79" s="69"/>
      <c r="AQ79" s="276"/>
      <c r="AR79" s="276"/>
      <c r="AS79" s="276"/>
      <c r="AT79" s="276"/>
      <c r="AU79" s="276"/>
      <c r="AV79" s="276"/>
      <c r="AW79" s="91">
        <v>2720.1</v>
      </c>
      <c r="AX79" s="113">
        <v>114.77</v>
      </c>
      <c r="AY79" s="113">
        <v>-29.506</v>
      </c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91">
        <v>2720.1</v>
      </c>
      <c r="CA79" s="135">
        <v>1277</v>
      </c>
      <c r="CB79" s="68">
        <v>1443.1</v>
      </c>
      <c r="CC79" s="71"/>
      <c r="CD79" s="69"/>
      <c r="CE79" s="69"/>
      <c r="CF79" s="69"/>
      <c r="CG79" s="69"/>
      <c r="CH79" s="69"/>
      <c r="CI79" s="69"/>
      <c r="CJ79" s="69"/>
      <c r="CK79" s="190">
        <v>111.9</v>
      </c>
    </row>
    <row r="80" spans="2:89" s="45" customFormat="1">
      <c r="B80" s="154">
        <v>34669</v>
      </c>
      <c r="C80" s="154" t="str">
        <f t="shared" si="11"/>
        <v>4</v>
      </c>
      <c r="D80" s="154" t="str">
        <f t="shared" si="12"/>
        <v>_1994</v>
      </c>
      <c r="E80" s="44" t="s">
        <v>597</v>
      </c>
      <c r="F80" s="68">
        <v>280.7</v>
      </c>
      <c r="G80" s="68">
        <v>101.89788</v>
      </c>
      <c r="H80" s="68">
        <f t="shared" si="13"/>
        <v>178.80212</v>
      </c>
      <c r="I80" s="155">
        <f t="shared" si="14"/>
        <v>7.2602216278181197</v>
      </c>
      <c r="J80" s="155">
        <f t="shared" si="15"/>
        <v>4.1806020066889715</v>
      </c>
      <c r="K80" s="155">
        <f t="shared" si="16"/>
        <v>9.0981134304287004</v>
      </c>
      <c r="L80" s="88"/>
      <c r="M80" s="283">
        <v>72.096219931271477</v>
      </c>
      <c r="N80" s="283">
        <v>105.6</v>
      </c>
      <c r="O80" s="88"/>
      <c r="P80" s="88"/>
      <c r="Q80" s="88"/>
      <c r="R80" s="88"/>
      <c r="S80" s="156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87">
        <v>765</v>
      </c>
      <c r="AM80" s="277">
        <f t="shared" si="10"/>
        <v>253.60000000000002</v>
      </c>
      <c r="AN80" s="278">
        <v>511.4</v>
      </c>
      <c r="AO80" s="278">
        <v>107.1</v>
      </c>
      <c r="AP80" s="69"/>
      <c r="AQ80" s="276"/>
      <c r="AR80" s="276"/>
      <c r="AS80" s="276"/>
      <c r="AT80" s="276"/>
      <c r="AU80" s="276"/>
      <c r="AV80" s="276"/>
      <c r="AW80" s="91">
        <v>2937.5</v>
      </c>
      <c r="AX80" s="113">
        <v>168.27</v>
      </c>
      <c r="AY80" s="113">
        <v>-68.171999999999997</v>
      </c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91">
        <v>2937.5</v>
      </c>
      <c r="CA80" s="135">
        <v>1424.3</v>
      </c>
      <c r="CB80" s="68">
        <v>1513.2</v>
      </c>
      <c r="CC80" s="71"/>
      <c r="CD80" s="69"/>
      <c r="CE80" s="69"/>
      <c r="CF80" s="69"/>
      <c r="CG80" s="69"/>
      <c r="CH80" s="69"/>
      <c r="CI80" s="69"/>
      <c r="CJ80" s="69"/>
      <c r="CK80" s="190">
        <v>112.8</v>
      </c>
    </row>
    <row r="81" spans="2:89" s="45" customFormat="1">
      <c r="B81" s="154">
        <v>34759</v>
      </c>
      <c r="C81" s="154" t="str">
        <f t="shared" si="11"/>
        <v>1</v>
      </c>
      <c r="D81" s="154" t="str">
        <f t="shared" si="12"/>
        <v>_1995</v>
      </c>
      <c r="E81" s="44" t="s">
        <v>598</v>
      </c>
      <c r="F81" s="68">
        <v>293.39999999999998</v>
      </c>
      <c r="G81" s="68">
        <v>106.92735</v>
      </c>
      <c r="H81" s="68">
        <f t="shared" si="13"/>
        <v>186.47264999999999</v>
      </c>
      <c r="I81" s="155">
        <f t="shared" si="14"/>
        <v>4.5244032775204834</v>
      </c>
      <c r="J81" s="155">
        <f t="shared" si="15"/>
        <v>4.9357945425361205</v>
      </c>
      <c r="K81" s="155">
        <f t="shared" si="16"/>
        <v>4.2899547276061378</v>
      </c>
      <c r="L81" s="88"/>
      <c r="M81" s="283">
        <v>77.663230240549836</v>
      </c>
      <c r="N81" s="283">
        <v>95.8</v>
      </c>
      <c r="O81" s="88"/>
      <c r="P81" s="88"/>
      <c r="Q81" s="88"/>
      <c r="R81" s="88"/>
      <c r="S81" s="156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87">
        <v>760.1</v>
      </c>
      <c r="AM81" s="277">
        <f t="shared" si="10"/>
        <v>240.39999999999998</v>
      </c>
      <c r="AN81" s="278">
        <v>519.70000000000005</v>
      </c>
      <c r="AO81" s="278">
        <v>91.4</v>
      </c>
      <c r="AP81" s="69"/>
      <c r="AQ81" s="276"/>
      <c r="AR81" s="276"/>
      <c r="AS81" s="276"/>
      <c r="AT81" s="276"/>
      <c r="AU81" s="276"/>
      <c r="AV81" s="276"/>
      <c r="AW81" s="91">
        <v>3058.31</v>
      </c>
      <c r="AX81" s="113">
        <v>7.5</v>
      </c>
      <c r="AY81" s="113">
        <v>-36.200000000000003</v>
      </c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91">
        <v>3058.31</v>
      </c>
      <c r="CA81" s="135">
        <v>1424.4</v>
      </c>
      <c r="CB81" s="68">
        <v>1633.91</v>
      </c>
      <c r="CC81" s="71"/>
      <c r="CD81" s="69"/>
      <c r="CE81" s="69"/>
      <c r="CF81" s="69"/>
      <c r="CG81" s="69"/>
      <c r="CH81" s="69"/>
      <c r="CI81" s="69"/>
      <c r="CJ81" s="69"/>
      <c r="CK81" s="190">
        <v>114.7</v>
      </c>
    </row>
    <row r="82" spans="2:89" s="45" customFormat="1">
      <c r="B82" s="154">
        <v>34851</v>
      </c>
      <c r="C82" s="154" t="str">
        <f t="shared" si="11"/>
        <v>2</v>
      </c>
      <c r="D82" s="154" t="str">
        <f t="shared" si="12"/>
        <v>_1995</v>
      </c>
      <c r="E82" s="44" t="s">
        <v>599</v>
      </c>
      <c r="F82" s="68">
        <v>298.5</v>
      </c>
      <c r="G82" s="68">
        <v>112.28394</v>
      </c>
      <c r="H82" s="68">
        <f t="shared" si="13"/>
        <v>186.21606</v>
      </c>
      <c r="I82" s="155">
        <f t="shared" si="14"/>
        <v>1.7382413087934534</v>
      </c>
      <c r="J82" s="155">
        <f t="shared" si="15"/>
        <v>5.0095602294454977</v>
      </c>
      <c r="K82" s="155">
        <f t="shared" si="16"/>
        <v>-0.13760194859674391</v>
      </c>
      <c r="L82" s="88"/>
      <c r="M82" s="283">
        <v>73.814432989690729</v>
      </c>
      <c r="N82" s="283">
        <v>97.8</v>
      </c>
      <c r="O82" s="88"/>
      <c r="P82" s="88"/>
      <c r="Q82" s="88"/>
      <c r="R82" s="88"/>
      <c r="S82" s="156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87">
        <v>864</v>
      </c>
      <c r="AM82" s="277">
        <f t="shared" si="10"/>
        <v>211</v>
      </c>
      <c r="AN82" s="278">
        <v>653</v>
      </c>
      <c r="AO82" s="278">
        <v>94.6</v>
      </c>
      <c r="AP82" s="69"/>
      <c r="AQ82" s="276"/>
      <c r="AR82" s="276"/>
      <c r="AS82" s="276"/>
      <c r="AT82" s="276"/>
      <c r="AU82" s="276"/>
      <c r="AV82" s="276"/>
      <c r="AW82" s="91">
        <v>3204.1</v>
      </c>
      <c r="AX82" s="113">
        <v>14.8</v>
      </c>
      <c r="AY82" s="113">
        <v>-50.8</v>
      </c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91">
        <v>3204.1</v>
      </c>
      <c r="CA82" s="135">
        <v>1432.5</v>
      </c>
      <c r="CB82" s="68">
        <v>1771.6</v>
      </c>
      <c r="CC82" s="71"/>
      <c r="CD82" s="69"/>
      <c r="CE82" s="69"/>
      <c r="CF82" s="69"/>
      <c r="CG82" s="69"/>
      <c r="CH82" s="69"/>
      <c r="CI82" s="69"/>
      <c r="CJ82" s="69"/>
      <c r="CK82" s="190">
        <v>116.2</v>
      </c>
    </row>
    <row r="83" spans="2:89" s="45" customFormat="1">
      <c r="B83" s="154">
        <v>34943</v>
      </c>
      <c r="C83" s="154" t="str">
        <f t="shared" si="11"/>
        <v>3</v>
      </c>
      <c r="D83" s="154" t="str">
        <f t="shared" si="12"/>
        <v>_1995</v>
      </c>
      <c r="E83" s="44" t="s">
        <v>600</v>
      </c>
      <c r="F83" s="68">
        <v>322.3</v>
      </c>
      <c r="G83" s="68">
        <v>120.46194000000001</v>
      </c>
      <c r="H83" s="68">
        <f t="shared" si="13"/>
        <v>201.83805999999998</v>
      </c>
      <c r="I83" s="155">
        <f t="shared" si="14"/>
        <v>7.9731993299832604</v>
      </c>
      <c r="J83" s="155">
        <f t="shared" si="15"/>
        <v>7.283321194464687</v>
      </c>
      <c r="K83" s="155">
        <f t="shared" si="16"/>
        <v>8.3891797517356981</v>
      </c>
      <c r="L83" s="88"/>
      <c r="M83" s="283">
        <v>77.938144329896915</v>
      </c>
      <c r="N83" s="283">
        <v>95.7</v>
      </c>
      <c r="O83" s="88"/>
      <c r="P83" s="88"/>
      <c r="Q83" s="88"/>
      <c r="R83" s="88"/>
      <c r="S83" s="156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87">
        <v>922</v>
      </c>
      <c r="AM83" s="277">
        <f t="shared" si="10"/>
        <v>283.29999999999995</v>
      </c>
      <c r="AN83" s="279">
        <v>638.70000000000005</v>
      </c>
      <c r="AO83" s="278">
        <v>191.6</v>
      </c>
      <c r="AP83" s="69"/>
      <c r="AQ83" s="276"/>
      <c r="AR83" s="276"/>
      <c r="AS83" s="276"/>
      <c r="AT83" s="276"/>
      <c r="AU83" s="276"/>
      <c r="AV83" s="276"/>
      <c r="AW83" s="91">
        <v>3159.1610000000001</v>
      </c>
      <c r="AX83" s="113">
        <v>150.4</v>
      </c>
      <c r="AY83" s="113">
        <v>-98.3</v>
      </c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91">
        <v>3159.1610000000001</v>
      </c>
      <c r="CA83" s="135">
        <v>1416.8</v>
      </c>
      <c r="CB83" s="68">
        <v>1742.3610000000001</v>
      </c>
      <c r="CC83" s="71"/>
      <c r="CD83" s="69"/>
      <c r="CE83" s="69"/>
      <c r="CF83" s="69"/>
      <c r="CG83" s="69"/>
      <c r="CH83" s="69"/>
      <c r="CI83" s="69"/>
      <c r="CJ83" s="69"/>
      <c r="CK83" s="190">
        <v>117.6</v>
      </c>
    </row>
    <row r="84" spans="2:89" s="45" customFormat="1">
      <c r="B84" s="154">
        <v>35034</v>
      </c>
      <c r="C84" s="154" t="str">
        <f t="shared" si="11"/>
        <v>4</v>
      </c>
      <c r="D84" s="154" t="str">
        <f t="shared" si="12"/>
        <v>_1995</v>
      </c>
      <c r="E84" s="44" t="s">
        <v>601</v>
      </c>
      <c r="F84" s="68">
        <v>333.2</v>
      </c>
      <c r="G84" s="68">
        <v>125.28695999999999</v>
      </c>
      <c r="H84" s="68">
        <f t="shared" si="13"/>
        <v>207.91304</v>
      </c>
      <c r="I84" s="155">
        <f t="shared" si="14"/>
        <v>3.381942289792117</v>
      </c>
      <c r="J84" s="155">
        <f t="shared" si="15"/>
        <v>4.005431093007461</v>
      </c>
      <c r="K84" s="155">
        <f t="shared" si="16"/>
        <v>3.0098287706491034</v>
      </c>
      <c r="L84" s="88"/>
      <c r="M84" s="283">
        <v>79.037800687285227</v>
      </c>
      <c r="N84" s="283">
        <v>101.4</v>
      </c>
      <c r="O84" s="88"/>
      <c r="P84" s="88"/>
      <c r="Q84" s="88"/>
      <c r="R84" s="88"/>
      <c r="S84" s="156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87">
        <v>853.7</v>
      </c>
      <c r="AM84" s="277">
        <f t="shared" si="10"/>
        <v>229.70000000000005</v>
      </c>
      <c r="AN84" s="278">
        <v>624</v>
      </c>
      <c r="AO84" s="278">
        <v>124.8</v>
      </c>
      <c r="AP84" s="69"/>
      <c r="AQ84" s="276"/>
      <c r="AR84" s="276"/>
      <c r="AS84" s="276"/>
      <c r="AT84" s="276"/>
      <c r="AU84" s="276"/>
      <c r="AV84" s="276"/>
      <c r="AW84" s="91">
        <v>3324.1959999999999</v>
      </c>
      <c r="AX84" s="113">
        <v>19.3</v>
      </c>
      <c r="AY84" s="113">
        <v>-35.1</v>
      </c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91">
        <v>3324.1959999999999</v>
      </c>
      <c r="CA84" s="135">
        <v>1605.7</v>
      </c>
      <c r="CB84" s="68">
        <v>1718.4959999999999</v>
      </c>
      <c r="CC84" s="71"/>
      <c r="CD84" s="69"/>
      <c r="CE84" s="69"/>
      <c r="CF84" s="69"/>
      <c r="CG84" s="69"/>
      <c r="CH84" s="69"/>
      <c r="CI84" s="69"/>
      <c r="CJ84" s="69"/>
      <c r="CK84" s="190">
        <v>118.5</v>
      </c>
    </row>
    <row r="85" spans="2:89" s="45" customFormat="1">
      <c r="B85" s="154">
        <v>35125</v>
      </c>
      <c r="C85" s="154" t="str">
        <f t="shared" si="11"/>
        <v>1</v>
      </c>
      <c r="D85" s="154" t="str">
        <f t="shared" si="12"/>
        <v>_1996</v>
      </c>
      <c r="E85" s="44" t="s">
        <v>602</v>
      </c>
      <c r="F85" s="68">
        <v>344.4</v>
      </c>
      <c r="G85" s="68">
        <v>129.17151000000001</v>
      </c>
      <c r="H85" s="68">
        <f t="shared" si="13"/>
        <v>215.22848999999997</v>
      </c>
      <c r="I85" s="155">
        <f t="shared" si="14"/>
        <v>3.3613445378151141</v>
      </c>
      <c r="J85" s="155">
        <f t="shared" si="15"/>
        <v>3.1005221932115079</v>
      </c>
      <c r="K85" s="155">
        <f t="shared" si="16"/>
        <v>3.5185142788542567</v>
      </c>
      <c r="L85" s="88"/>
      <c r="M85" s="283">
        <v>79.106529209621996</v>
      </c>
      <c r="N85" s="283">
        <v>101.7</v>
      </c>
      <c r="O85" s="88"/>
      <c r="P85" s="88"/>
      <c r="Q85" s="88"/>
      <c r="R85" s="88"/>
      <c r="S85" s="156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87">
        <v>761.9</v>
      </c>
      <c r="AM85" s="277">
        <f t="shared" si="10"/>
        <v>235</v>
      </c>
      <c r="AN85" s="278">
        <v>526.9</v>
      </c>
      <c r="AO85" s="278">
        <v>98.4</v>
      </c>
      <c r="AP85" s="69"/>
      <c r="AQ85" s="276"/>
      <c r="AR85" s="276"/>
      <c r="AS85" s="276"/>
      <c r="AT85" s="276"/>
      <c r="AU85" s="276"/>
      <c r="AV85" s="276"/>
      <c r="AW85" s="91">
        <v>3377.4639999999999</v>
      </c>
      <c r="AX85" s="113">
        <v>42.5</v>
      </c>
      <c r="AY85" s="113">
        <v>-22</v>
      </c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91">
        <v>3377.4639999999999</v>
      </c>
      <c r="CA85" s="135">
        <v>1610.7640000000001</v>
      </c>
      <c r="CB85" s="68">
        <v>1766.7</v>
      </c>
      <c r="CC85" s="71"/>
      <c r="CD85" s="69"/>
      <c r="CE85" s="69"/>
      <c r="CF85" s="69"/>
      <c r="CG85" s="69"/>
      <c r="CH85" s="69"/>
      <c r="CI85" s="69"/>
      <c r="CJ85" s="69"/>
      <c r="CK85" s="190">
        <v>119</v>
      </c>
    </row>
    <row r="86" spans="2:89" s="45" customFormat="1">
      <c r="B86" s="154">
        <v>35217</v>
      </c>
      <c r="C86" s="154" t="str">
        <f t="shared" si="11"/>
        <v>2</v>
      </c>
      <c r="D86" s="154" t="str">
        <f t="shared" si="12"/>
        <v>_1996</v>
      </c>
      <c r="E86" s="44" t="s">
        <v>603</v>
      </c>
      <c r="F86" s="68">
        <v>345.9</v>
      </c>
      <c r="G86" s="68">
        <v>131.50224000000003</v>
      </c>
      <c r="H86" s="68">
        <f t="shared" si="13"/>
        <v>214.39775999999995</v>
      </c>
      <c r="I86" s="155">
        <f t="shared" si="14"/>
        <v>0.43554006968640202</v>
      </c>
      <c r="J86" s="155">
        <f t="shared" si="15"/>
        <v>1.804368471035156</v>
      </c>
      <c r="K86" s="155">
        <f t="shared" si="16"/>
        <v>-0.38597585291799685</v>
      </c>
      <c r="L86" s="88"/>
      <c r="M86" s="283">
        <v>77.938144329896915</v>
      </c>
      <c r="N86" s="283">
        <v>107</v>
      </c>
      <c r="O86" s="88"/>
      <c r="P86" s="88"/>
      <c r="Q86" s="88"/>
      <c r="R86" s="88"/>
      <c r="S86" s="156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87">
        <v>875.5</v>
      </c>
      <c r="AM86" s="277">
        <f t="shared" si="10"/>
        <v>285</v>
      </c>
      <c r="AN86" s="279">
        <v>590.5</v>
      </c>
      <c r="AO86" s="278">
        <v>147.6</v>
      </c>
      <c r="AP86" s="69"/>
      <c r="AQ86" s="276"/>
      <c r="AR86" s="276"/>
      <c r="AS86" s="276"/>
      <c r="AT86" s="276"/>
      <c r="AU86" s="276"/>
      <c r="AV86" s="276"/>
      <c r="AW86" s="91">
        <v>3482.6559999999999</v>
      </c>
      <c r="AX86" s="113">
        <v>18.100000000000001</v>
      </c>
      <c r="AY86" s="113">
        <v>-32.1</v>
      </c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9"/>
      <c r="BP86" s="69"/>
      <c r="BQ86" s="69"/>
      <c r="BR86" s="69"/>
      <c r="BS86" s="69"/>
      <c r="BT86" s="69"/>
      <c r="BU86" s="69"/>
      <c r="BV86" s="69"/>
      <c r="BW86" s="69"/>
      <c r="BX86" s="69"/>
      <c r="BY86" s="69"/>
      <c r="BZ86" s="91">
        <v>3482.6559999999999</v>
      </c>
      <c r="CA86" s="135">
        <v>1745.2820000000002</v>
      </c>
      <c r="CB86" s="68">
        <v>1737.374</v>
      </c>
      <c r="CC86" s="71"/>
      <c r="CD86" s="69"/>
      <c r="CE86" s="69"/>
      <c r="CF86" s="69"/>
      <c r="CG86" s="69"/>
      <c r="CH86" s="69"/>
      <c r="CI86" s="69"/>
      <c r="CJ86" s="69"/>
      <c r="CK86" s="190">
        <v>119.8</v>
      </c>
    </row>
    <row r="87" spans="2:89" s="45" customFormat="1">
      <c r="B87" s="154">
        <v>35309</v>
      </c>
      <c r="C87" s="154" t="str">
        <f t="shared" si="11"/>
        <v>3</v>
      </c>
      <c r="D87" s="154" t="str">
        <f t="shared" si="12"/>
        <v>_1996</v>
      </c>
      <c r="E87" s="44" t="s">
        <v>604</v>
      </c>
      <c r="F87" s="68">
        <v>351.4</v>
      </c>
      <c r="G87" s="68">
        <v>134.65077000000002</v>
      </c>
      <c r="H87" s="68">
        <f t="shared" si="13"/>
        <v>216.74922999999995</v>
      </c>
      <c r="I87" s="155">
        <f t="shared" si="14"/>
        <v>1.5900549291702815</v>
      </c>
      <c r="J87" s="155">
        <f t="shared" si="15"/>
        <v>2.3942786069651723</v>
      </c>
      <c r="K87" s="155">
        <f t="shared" si="16"/>
        <v>1.0967791827675821</v>
      </c>
      <c r="L87" s="88"/>
      <c r="M87" s="283">
        <v>82.405498281786947</v>
      </c>
      <c r="N87" s="283">
        <v>103.7</v>
      </c>
      <c r="O87" s="88"/>
      <c r="P87" s="88"/>
      <c r="Q87" s="88"/>
      <c r="R87" s="88"/>
      <c r="S87" s="156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87">
        <v>827.6</v>
      </c>
      <c r="AM87" s="277">
        <f t="shared" si="10"/>
        <v>304.89999999999998</v>
      </c>
      <c r="AN87" s="279">
        <v>522.70000000000005</v>
      </c>
      <c r="AO87" s="278">
        <v>190.7</v>
      </c>
      <c r="AP87" s="69"/>
      <c r="AQ87" s="276"/>
      <c r="AR87" s="276"/>
      <c r="AS87" s="276"/>
      <c r="AT87" s="276"/>
      <c r="AU87" s="276"/>
      <c r="AV87" s="276"/>
      <c r="AW87" s="91">
        <v>3702.8980000000001</v>
      </c>
      <c r="AX87" s="113">
        <v>32.799999999999997</v>
      </c>
      <c r="AY87" s="113">
        <v>-30.6</v>
      </c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91">
        <v>3702.8980000000001</v>
      </c>
      <c r="CA87" s="135">
        <v>1913</v>
      </c>
      <c r="CB87" s="68">
        <v>1789.8980000000001</v>
      </c>
      <c r="CC87" s="71"/>
      <c r="CD87" s="69"/>
      <c r="CE87" s="69"/>
      <c r="CF87" s="69"/>
      <c r="CG87" s="69"/>
      <c r="CH87" s="69"/>
      <c r="CI87" s="69"/>
      <c r="CJ87" s="69"/>
      <c r="CK87" s="190">
        <v>120.1</v>
      </c>
    </row>
    <row r="88" spans="2:89" s="45" customFormat="1">
      <c r="B88" s="154">
        <v>35400</v>
      </c>
      <c r="C88" s="154" t="str">
        <f t="shared" si="11"/>
        <v>4</v>
      </c>
      <c r="D88" s="154" t="str">
        <f t="shared" si="12"/>
        <v>_1996</v>
      </c>
      <c r="E88" s="44" t="s">
        <v>605</v>
      </c>
      <c r="F88" s="68">
        <v>350.8</v>
      </c>
      <c r="G88" s="68">
        <v>133.54674</v>
      </c>
      <c r="H88" s="68">
        <f t="shared" si="13"/>
        <v>217.25326000000001</v>
      </c>
      <c r="I88" s="155">
        <f t="shared" si="14"/>
        <v>-0.17074558907227422</v>
      </c>
      <c r="J88" s="155">
        <f t="shared" si="15"/>
        <v>-0.81992104464015947</v>
      </c>
      <c r="K88" s="155">
        <f t="shared" si="16"/>
        <v>0.23254061848341223</v>
      </c>
      <c r="L88" s="88"/>
      <c r="M88" s="283">
        <v>79.93127147766323</v>
      </c>
      <c r="N88" s="283">
        <v>107.3</v>
      </c>
      <c r="O88" s="88"/>
      <c r="P88" s="88"/>
      <c r="Q88" s="88"/>
      <c r="R88" s="88"/>
      <c r="S88" s="156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87">
        <v>848.9</v>
      </c>
      <c r="AM88" s="277">
        <f t="shared" si="10"/>
        <v>244.39999999999998</v>
      </c>
      <c r="AN88" s="279">
        <v>604.5</v>
      </c>
      <c r="AO88" s="278">
        <v>141.9</v>
      </c>
      <c r="AP88" s="69"/>
      <c r="AQ88" s="276"/>
      <c r="AR88" s="276"/>
      <c r="AS88" s="276"/>
      <c r="AT88" s="276"/>
      <c r="AU88" s="276"/>
      <c r="AV88" s="276"/>
      <c r="AW88" s="91">
        <v>3780.8</v>
      </c>
      <c r="AX88" s="113">
        <v>62.6</v>
      </c>
      <c r="AY88" s="113">
        <v>-39.4</v>
      </c>
      <c r="AZ88" s="69"/>
      <c r="BA88" s="69"/>
      <c r="BB88" s="69"/>
      <c r="BC88" s="69"/>
      <c r="BD88" s="69"/>
      <c r="BE88" s="69"/>
      <c r="BF88" s="69"/>
      <c r="BG88" s="69"/>
      <c r="BH88" s="69"/>
      <c r="BI88" s="69"/>
      <c r="BJ88" s="69"/>
      <c r="BK88" s="69"/>
      <c r="BL88" s="69"/>
      <c r="BM88" s="69"/>
      <c r="BN88" s="69"/>
      <c r="BO88" s="69"/>
      <c r="BP88" s="69"/>
      <c r="BQ88" s="69"/>
      <c r="BR88" s="69"/>
      <c r="BS88" s="69"/>
      <c r="BT88" s="69"/>
      <c r="BU88" s="69"/>
      <c r="BV88" s="69"/>
      <c r="BW88" s="69"/>
      <c r="BX88" s="69"/>
      <c r="BY88" s="69"/>
      <c r="BZ88" s="91">
        <v>3780.8</v>
      </c>
      <c r="CA88" s="135">
        <v>1969.5</v>
      </c>
      <c r="CB88" s="68">
        <v>1811.3</v>
      </c>
      <c r="CC88" s="71"/>
      <c r="CD88" s="69"/>
      <c r="CE88" s="69"/>
      <c r="CF88" s="69"/>
      <c r="CG88" s="69"/>
      <c r="CH88" s="69"/>
      <c r="CI88" s="69"/>
      <c r="CJ88" s="69"/>
      <c r="CK88" s="190">
        <v>120.3</v>
      </c>
    </row>
    <row r="89" spans="2:89" s="45" customFormat="1">
      <c r="B89" s="154">
        <v>35490</v>
      </c>
      <c r="C89" s="154" t="str">
        <f t="shared" si="11"/>
        <v>1</v>
      </c>
      <c r="D89" s="154" t="str">
        <f t="shared" si="12"/>
        <v>_1997</v>
      </c>
      <c r="E89" s="44" t="s">
        <v>606</v>
      </c>
      <c r="F89" s="68">
        <v>354.2</v>
      </c>
      <c r="G89" s="68">
        <v>134.85522</v>
      </c>
      <c r="H89" s="68">
        <f t="shared" si="13"/>
        <v>219.34477999999999</v>
      </c>
      <c r="I89" s="155">
        <f t="shared" si="14"/>
        <v>0.96921322690990408</v>
      </c>
      <c r="J89" s="155">
        <f t="shared" si="15"/>
        <v>0.97979179424372287</v>
      </c>
      <c r="K89" s="155">
        <f t="shared" si="16"/>
        <v>0.96271052503422716</v>
      </c>
      <c r="L89" s="88"/>
      <c r="M89" s="283">
        <v>80.343642611683848</v>
      </c>
      <c r="N89" s="283">
        <v>105</v>
      </c>
      <c r="O89" s="88"/>
      <c r="P89" s="88"/>
      <c r="Q89" s="88"/>
      <c r="R89" s="88"/>
      <c r="S89" s="156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87">
        <v>817.4</v>
      </c>
      <c r="AM89" s="277">
        <f t="shared" si="10"/>
        <v>238.69999999999993</v>
      </c>
      <c r="AN89" s="279">
        <v>578.70000000000005</v>
      </c>
      <c r="AO89" s="278">
        <v>129.30000000000001</v>
      </c>
      <c r="AP89" s="69"/>
      <c r="AQ89" s="276"/>
      <c r="AR89" s="276"/>
      <c r="AS89" s="276"/>
      <c r="AT89" s="276"/>
      <c r="AU89" s="276"/>
      <c r="AV89" s="276"/>
      <c r="AW89" s="91">
        <v>3844.5510000000004</v>
      </c>
      <c r="AX89" s="113">
        <v>54.67</v>
      </c>
      <c r="AY89" s="113">
        <v>-29.47</v>
      </c>
      <c r="AZ89" s="69"/>
      <c r="BA89" s="69"/>
      <c r="BB89" s="69"/>
      <c r="BC89" s="69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91">
        <v>3844.5510000000004</v>
      </c>
      <c r="CA89" s="135">
        <v>1999.636</v>
      </c>
      <c r="CB89" s="68">
        <v>1844.915</v>
      </c>
      <c r="CC89" s="71"/>
      <c r="CD89" s="69"/>
      <c r="CE89" s="69"/>
      <c r="CF89" s="69"/>
      <c r="CG89" s="69"/>
      <c r="CH89" s="69"/>
      <c r="CI89" s="69"/>
      <c r="CJ89" s="69"/>
      <c r="CK89" s="190">
        <v>120.5</v>
      </c>
    </row>
    <row r="90" spans="2:89" s="45" customFormat="1">
      <c r="B90" s="154">
        <v>35582</v>
      </c>
      <c r="C90" s="154" t="str">
        <f t="shared" si="11"/>
        <v>2</v>
      </c>
      <c r="D90" s="154" t="str">
        <f t="shared" si="12"/>
        <v>_1997</v>
      </c>
      <c r="E90" s="44" t="s">
        <v>607</v>
      </c>
      <c r="F90" s="68">
        <v>358.8</v>
      </c>
      <c r="G90" s="68">
        <v>139.59845999999999</v>
      </c>
      <c r="H90" s="68">
        <f t="shared" si="13"/>
        <v>219.20154000000002</v>
      </c>
      <c r="I90" s="155">
        <f t="shared" si="14"/>
        <v>1.2987012987013102</v>
      </c>
      <c r="J90" s="155">
        <f t="shared" si="15"/>
        <v>3.5172832019405575</v>
      </c>
      <c r="K90" s="155">
        <f t="shared" si="16"/>
        <v>-6.5303582788689418E-2</v>
      </c>
      <c r="L90" s="88"/>
      <c r="M90" s="283">
        <v>78.419243986254301</v>
      </c>
      <c r="N90" s="283">
        <v>109</v>
      </c>
      <c r="O90" s="89">
        <v>-7</v>
      </c>
      <c r="P90" s="204">
        <v>290</v>
      </c>
      <c r="Q90" s="205">
        <v>848</v>
      </c>
      <c r="R90" s="205">
        <v>-558</v>
      </c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45">
        <v>-2</v>
      </c>
      <c r="AJ90" s="69"/>
      <c r="AK90" s="69"/>
      <c r="AL90" s="87">
        <v>843</v>
      </c>
      <c r="AM90" s="277">
        <f t="shared" si="10"/>
        <v>379.7</v>
      </c>
      <c r="AN90" s="279">
        <v>463.3</v>
      </c>
      <c r="AO90" s="278">
        <v>251.4</v>
      </c>
      <c r="AP90" s="69"/>
      <c r="AQ90" s="276"/>
      <c r="AR90" s="276"/>
      <c r="AS90" s="276"/>
      <c r="AT90" s="276"/>
      <c r="AU90" s="276"/>
      <c r="AV90" s="276"/>
      <c r="AW90" s="91">
        <v>3909.7190000000001</v>
      </c>
      <c r="AX90" s="113">
        <v>32.5</v>
      </c>
      <c r="AY90" s="113">
        <v>-34.700000000000003</v>
      </c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91">
        <v>3909.7190000000001</v>
      </c>
      <c r="CA90" s="135">
        <v>2011.5</v>
      </c>
      <c r="CB90" s="68">
        <v>1898.2190000000001</v>
      </c>
      <c r="CC90" s="71"/>
      <c r="CD90" s="69"/>
      <c r="CE90" s="69"/>
      <c r="CF90" s="69"/>
      <c r="CG90" s="69"/>
      <c r="CH90" s="69"/>
      <c r="CI90" s="69"/>
      <c r="CJ90" s="69"/>
      <c r="CK90" s="190">
        <v>120.2</v>
      </c>
    </row>
    <row r="91" spans="2:89" s="45" customFormat="1">
      <c r="B91" s="154">
        <v>35674</v>
      </c>
      <c r="C91" s="154" t="str">
        <f t="shared" si="11"/>
        <v>3</v>
      </c>
      <c r="D91" s="154" t="str">
        <f t="shared" si="12"/>
        <v>_1997</v>
      </c>
      <c r="E91" s="44" t="s">
        <v>608</v>
      </c>
      <c r="F91" s="68">
        <v>364.9</v>
      </c>
      <c r="G91" s="68">
        <v>143.68745999999999</v>
      </c>
      <c r="H91" s="68">
        <f t="shared" si="13"/>
        <v>221.21253999999999</v>
      </c>
      <c r="I91" s="155">
        <f t="shared" si="14"/>
        <v>1.7001114827201791</v>
      </c>
      <c r="J91" s="155">
        <f t="shared" si="15"/>
        <v>2.9291154071470427</v>
      </c>
      <c r="K91" s="155">
        <f t="shared" si="16"/>
        <v>0.91742056191757015</v>
      </c>
      <c r="L91" s="88"/>
      <c r="M91" s="283">
        <v>82.268041237113408</v>
      </c>
      <c r="N91" s="283">
        <v>104.1</v>
      </c>
      <c r="O91" s="89">
        <v>-45</v>
      </c>
      <c r="P91" s="204">
        <v>259</v>
      </c>
      <c r="Q91" s="205">
        <v>786</v>
      </c>
      <c r="R91" s="205">
        <v>-527</v>
      </c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45">
        <v>-49</v>
      </c>
      <c r="AJ91" s="69"/>
      <c r="AK91" s="69"/>
      <c r="AL91" s="87">
        <v>780.7</v>
      </c>
      <c r="AM91" s="277">
        <f t="shared" si="10"/>
        <v>352.6</v>
      </c>
      <c r="AN91" s="279">
        <v>428.1</v>
      </c>
      <c r="AO91" s="278">
        <v>244.3</v>
      </c>
      <c r="AP91" s="69"/>
      <c r="AQ91" s="276"/>
      <c r="AR91" s="276"/>
      <c r="AS91" s="276"/>
      <c r="AT91" s="276"/>
      <c r="AU91" s="276"/>
      <c r="AV91" s="276"/>
      <c r="AW91" s="91">
        <v>3931</v>
      </c>
      <c r="AX91" s="113">
        <v>27.6</v>
      </c>
      <c r="AY91" s="113">
        <v>-90.4</v>
      </c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91">
        <v>3931</v>
      </c>
      <c r="CA91" s="135">
        <v>2092.9</v>
      </c>
      <c r="CB91" s="68">
        <v>1838.1</v>
      </c>
      <c r="CC91" s="71"/>
      <c r="CD91" s="69"/>
      <c r="CE91" s="69"/>
      <c r="CF91" s="69"/>
      <c r="CG91" s="69"/>
      <c r="CH91" s="69"/>
      <c r="CI91" s="69"/>
      <c r="CJ91" s="69"/>
      <c r="CK91" s="190">
        <v>119.7</v>
      </c>
    </row>
    <row r="92" spans="2:89" s="45" customFormat="1">
      <c r="B92" s="154">
        <v>35765</v>
      </c>
      <c r="C92" s="154" t="str">
        <f t="shared" si="11"/>
        <v>4</v>
      </c>
      <c r="D92" s="154" t="str">
        <f t="shared" si="12"/>
        <v>_1997</v>
      </c>
      <c r="E92" s="44" t="s">
        <v>609</v>
      </c>
      <c r="F92" s="68">
        <v>369.5</v>
      </c>
      <c r="G92" s="68">
        <v>144.79149000000001</v>
      </c>
      <c r="H92" s="68">
        <f t="shared" si="13"/>
        <v>224.70850999999999</v>
      </c>
      <c r="I92" s="155">
        <f t="shared" si="14"/>
        <v>1.2606193477665117</v>
      </c>
      <c r="J92" s="155">
        <f t="shared" si="15"/>
        <v>0.76835515082529504</v>
      </c>
      <c r="K92" s="155">
        <f t="shared" si="16"/>
        <v>1.5803670081271148</v>
      </c>
      <c r="L92" s="88"/>
      <c r="M92" s="283">
        <v>94.57044673539518</v>
      </c>
      <c r="N92" s="283">
        <v>101</v>
      </c>
      <c r="O92" s="89">
        <v>-234</v>
      </c>
      <c r="P92" s="204">
        <v>75</v>
      </c>
      <c r="Q92" s="205">
        <v>623</v>
      </c>
      <c r="R92" s="205">
        <v>-548</v>
      </c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45">
        <v>-52</v>
      </c>
      <c r="AJ92" s="69"/>
      <c r="AK92" s="69"/>
      <c r="AL92" s="87">
        <v>618.20000000000005</v>
      </c>
      <c r="AM92" s="277">
        <f t="shared" si="10"/>
        <v>249.40000000000003</v>
      </c>
      <c r="AN92" s="279">
        <v>368.8</v>
      </c>
      <c r="AO92" s="278">
        <v>152.19999999999999</v>
      </c>
      <c r="AP92" s="69"/>
      <c r="AQ92" s="276"/>
      <c r="AR92" s="276"/>
      <c r="AS92" s="276"/>
      <c r="AT92" s="276"/>
      <c r="AU92" s="276"/>
      <c r="AV92" s="276"/>
      <c r="AW92" s="91">
        <v>4418</v>
      </c>
      <c r="AX92" s="113">
        <v>53.5</v>
      </c>
      <c r="AY92" s="113">
        <v>-51.47</v>
      </c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69"/>
      <c r="BW92" s="69"/>
      <c r="BX92" s="69"/>
      <c r="BY92" s="69"/>
      <c r="BZ92" s="91">
        <v>4418</v>
      </c>
      <c r="CA92" s="135">
        <v>2251.6999999999998</v>
      </c>
      <c r="CB92" s="68">
        <v>2166.3000000000002</v>
      </c>
      <c r="CC92" s="71"/>
      <c r="CD92" s="69"/>
      <c r="CE92" s="69"/>
      <c r="CF92" s="69"/>
      <c r="CG92" s="69"/>
      <c r="CH92" s="69"/>
      <c r="CI92" s="69"/>
      <c r="CJ92" s="69"/>
      <c r="CK92" s="190">
        <v>120</v>
      </c>
    </row>
    <row r="93" spans="2:89" s="45" customFormat="1">
      <c r="B93" s="154">
        <v>35855</v>
      </c>
      <c r="C93" s="154" t="str">
        <f t="shared" si="11"/>
        <v>1</v>
      </c>
      <c r="D93" s="154" t="str">
        <f t="shared" si="12"/>
        <v>_1998</v>
      </c>
      <c r="E93" s="44" t="s">
        <v>610</v>
      </c>
      <c r="F93" s="68">
        <v>382.7</v>
      </c>
      <c r="G93" s="68">
        <v>148.75782000000001</v>
      </c>
      <c r="H93" s="68">
        <f t="shared" si="13"/>
        <v>233.94217999999998</v>
      </c>
      <c r="I93" s="155">
        <f t="shared" si="14"/>
        <v>3.5723951285520972</v>
      </c>
      <c r="J93" s="155">
        <f t="shared" si="15"/>
        <v>2.7393391697260627</v>
      </c>
      <c r="K93" s="155">
        <f t="shared" si="16"/>
        <v>4.1091768175580023</v>
      </c>
      <c r="L93" s="88"/>
      <c r="M93" s="283">
        <v>92.646048109965633</v>
      </c>
      <c r="N93" s="283">
        <v>99.3</v>
      </c>
      <c r="O93" s="89">
        <v>-85</v>
      </c>
      <c r="P93" s="204">
        <v>141</v>
      </c>
      <c r="Q93" s="205">
        <v>659</v>
      </c>
      <c r="R93" s="205">
        <v>-518</v>
      </c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45">
        <v>-284</v>
      </c>
      <c r="AJ93" s="69"/>
      <c r="AK93" s="69"/>
      <c r="AL93" s="87">
        <v>654.70000000000005</v>
      </c>
      <c r="AM93" s="277">
        <f t="shared" si="10"/>
        <v>218.10000000000002</v>
      </c>
      <c r="AN93" s="279">
        <v>436.6</v>
      </c>
      <c r="AO93" s="278">
        <v>168.1</v>
      </c>
      <c r="AP93" s="69"/>
      <c r="AQ93" s="276"/>
      <c r="AR93" s="276"/>
      <c r="AS93" s="276"/>
      <c r="AT93" s="276"/>
      <c r="AU93" s="276"/>
      <c r="AV93" s="276"/>
      <c r="AW93" s="91">
        <v>4630.3040000000001</v>
      </c>
      <c r="AX93" s="113">
        <v>45.6</v>
      </c>
      <c r="AY93" s="113">
        <v>-55.1</v>
      </c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91">
        <v>4630.3040000000001</v>
      </c>
      <c r="CA93" s="135">
        <v>2223.904</v>
      </c>
      <c r="CB93" s="68">
        <v>2406.4</v>
      </c>
      <c r="CC93" s="71"/>
      <c r="CD93" s="69"/>
      <c r="CE93" s="69"/>
      <c r="CF93" s="69"/>
      <c r="CG93" s="69"/>
      <c r="CH93" s="69"/>
      <c r="CI93" s="69"/>
      <c r="CJ93" s="69"/>
      <c r="CK93" s="190">
        <v>120.3</v>
      </c>
    </row>
    <row r="94" spans="2:89" s="45" customFormat="1">
      <c r="B94" s="154">
        <v>35947</v>
      </c>
      <c r="C94" s="154" t="str">
        <f t="shared" si="11"/>
        <v>2</v>
      </c>
      <c r="D94" s="154" t="str">
        <f t="shared" si="12"/>
        <v>_1998</v>
      </c>
      <c r="E94" s="44" t="s">
        <v>611</v>
      </c>
      <c r="F94" s="68">
        <v>392.6</v>
      </c>
      <c r="G94" s="68">
        <v>154.03262999999998</v>
      </c>
      <c r="H94" s="68">
        <f t="shared" si="13"/>
        <v>238.56737000000004</v>
      </c>
      <c r="I94" s="155">
        <f t="shared" si="14"/>
        <v>2.5868826757251107</v>
      </c>
      <c r="J94" s="155">
        <f t="shared" si="15"/>
        <v>3.5459043430456028</v>
      </c>
      <c r="K94" s="155">
        <f t="shared" si="16"/>
        <v>1.9770654441195967</v>
      </c>
      <c r="L94" s="88"/>
      <c r="M94" s="283">
        <v>94.707903780068733</v>
      </c>
      <c r="N94" s="283">
        <v>100.7</v>
      </c>
      <c r="O94" s="89">
        <v>32</v>
      </c>
      <c r="P94" s="204">
        <v>417</v>
      </c>
      <c r="Q94" s="205">
        <v>949</v>
      </c>
      <c r="R94" s="205">
        <v>-532</v>
      </c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45">
        <v>92</v>
      </c>
      <c r="AJ94" s="69"/>
      <c r="AK94" s="69"/>
      <c r="AL94" s="87">
        <v>944.4</v>
      </c>
      <c r="AM94" s="277">
        <f t="shared" si="10"/>
        <v>275.5</v>
      </c>
      <c r="AN94" s="279">
        <v>668.9</v>
      </c>
      <c r="AO94" s="278">
        <v>227.5</v>
      </c>
      <c r="AP94" s="69"/>
      <c r="AQ94" s="276"/>
      <c r="AR94" s="276"/>
      <c r="AS94" s="276"/>
      <c r="AT94" s="276"/>
      <c r="AU94" s="276"/>
      <c r="AV94" s="276"/>
      <c r="AW94" s="91">
        <v>4747.8999999999996</v>
      </c>
      <c r="AX94" s="113">
        <v>30.8</v>
      </c>
      <c r="AY94" s="113">
        <v>-60</v>
      </c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69"/>
      <c r="BO94" s="69"/>
      <c r="BP94" s="69"/>
      <c r="BQ94" s="69"/>
      <c r="BR94" s="69"/>
      <c r="BS94" s="69"/>
      <c r="BT94" s="69"/>
      <c r="BU94" s="69"/>
      <c r="BV94" s="69"/>
      <c r="BW94" s="69"/>
      <c r="BX94" s="69"/>
      <c r="BY94" s="69"/>
      <c r="BZ94" s="91">
        <v>4747.8999999999996</v>
      </c>
      <c r="CA94" s="135">
        <v>2217.6999999999998</v>
      </c>
      <c r="CB94" s="68">
        <v>2530.1999999999998</v>
      </c>
      <c r="CC94" s="71"/>
      <c r="CD94" s="69"/>
      <c r="CE94" s="69"/>
      <c r="CF94" s="69"/>
      <c r="CG94" s="69"/>
      <c r="CH94" s="69"/>
      <c r="CI94" s="69"/>
      <c r="CJ94" s="69"/>
      <c r="CK94" s="190">
        <v>121</v>
      </c>
    </row>
    <row r="95" spans="2:89" s="45" customFormat="1">
      <c r="B95" s="154">
        <v>36039</v>
      </c>
      <c r="C95" s="154" t="str">
        <f t="shared" si="11"/>
        <v>3</v>
      </c>
      <c r="D95" s="154" t="str">
        <f t="shared" si="12"/>
        <v>_1998</v>
      </c>
      <c r="E95" s="44" t="s">
        <v>612</v>
      </c>
      <c r="F95" s="68">
        <v>418.7</v>
      </c>
      <c r="G95" s="68">
        <v>165.52272000000002</v>
      </c>
      <c r="H95" s="68">
        <f t="shared" si="13"/>
        <v>253.17727999999997</v>
      </c>
      <c r="I95" s="155">
        <f t="shared" si="14"/>
        <v>6.647987773815589</v>
      </c>
      <c r="J95" s="155">
        <f t="shared" si="15"/>
        <v>7.4595168569153492</v>
      </c>
      <c r="K95" s="155">
        <f t="shared" si="16"/>
        <v>6.1240185529144009</v>
      </c>
      <c r="L95" s="88"/>
      <c r="M95" s="283">
        <v>93.333333333333343</v>
      </c>
      <c r="N95" s="283">
        <v>102.7</v>
      </c>
      <c r="O95" s="89">
        <v>147</v>
      </c>
      <c r="P95" s="204">
        <v>489</v>
      </c>
      <c r="Q95" s="205">
        <v>1095</v>
      </c>
      <c r="R95" s="205">
        <v>-606</v>
      </c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45">
        <v>15</v>
      </c>
      <c r="AJ95" s="69"/>
      <c r="AK95" s="69"/>
      <c r="AL95" s="87">
        <v>1089.5</v>
      </c>
      <c r="AM95" s="277">
        <f t="shared" si="10"/>
        <v>435.20000000000005</v>
      </c>
      <c r="AN95" s="279">
        <v>654.29999999999995</v>
      </c>
      <c r="AO95" s="278">
        <v>395.7</v>
      </c>
      <c r="AP95" s="69"/>
      <c r="AQ95" s="276"/>
      <c r="AR95" s="276"/>
      <c r="AS95" s="276"/>
      <c r="AT95" s="276"/>
      <c r="AU95" s="276"/>
      <c r="AV95" s="276"/>
      <c r="AW95" s="91">
        <v>4927.8999999999996</v>
      </c>
      <c r="AX95" s="113">
        <v>50.7</v>
      </c>
      <c r="AY95" s="113">
        <v>-37.1</v>
      </c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91">
        <v>4927.8999999999996</v>
      </c>
      <c r="CA95" s="135">
        <v>2217.6999999999998</v>
      </c>
      <c r="CB95" s="68">
        <v>2710.2</v>
      </c>
      <c r="CC95" s="160"/>
      <c r="CD95" s="69"/>
      <c r="CE95" s="69"/>
      <c r="CF95" s="69"/>
      <c r="CG95" s="69"/>
      <c r="CH95" s="69"/>
      <c r="CI95" s="69"/>
      <c r="CJ95" s="69"/>
      <c r="CK95" s="190">
        <v>121.3</v>
      </c>
    </row>
    <row r="96" spans="2:89" s="45" customFormat="1">
      <c r="B96" s="154">
        <v>36130</v>
      </c>
      <c r="C96" s="154" t="str">
        <f t="shared" si="11"/>
        <v>4</v>
      </c>
      <c r="D96" s="154" t="str">
        <f t="shared" si="12"/>
        <v>_1998</v>
      </c>
      <c r="E96" s="44" t="s">
        <v>613</v>
      </c>
      <c r="F96" s="68">
        <v>450.1</v>
      </c>
      <c r="G96" s="68">
        <v>169.81617000000003</v>
      </c>
      <c r="H96" s="68">
        <f t="shared" si="13"/>
        <v>280.28382999999997</v>
      </c>
      <c r="I96" s="155">
        <f t="shared" si="14"/>
        <v>7.4994029137807505</v>
      </c>
      <c r="J96" s="155">
        <f t="shared" si="15"/>
        <v>2.5938735177865713</v>
      </c>
      <c r="K96" s="155">
        <f t="shared" si="16"/>
        <v>10.706549181664338</v>
      </c>
      <c r="L96" s="88"/>
      <c r="M96" s="283">
        <v>93.058419243986251</v>
      </c>
      <c r="N96" s="283">
        <v>106.7</v>
      </c>
      <c r="O96" s="89">
        <v>30</v>
      </c>
      <c r="P96" s="204">
        <v>429</v>
      </c>
      <c r="Q96" s="205">
        <v>1004</v>
      </c>
      <c r="R96" s="205">
        <v>-575</v>
      </c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45">
        <v>-99</v>
      </c>
      <c r="AJ96" s="69"/>
      <c r="AK96" s="69"/>
      <c r="AL96" s="87">
        <v>999.1</v>
      </c>
      <c r="AM96" s="277">
        <f t="shared" si="10"/>
        <v>306.80000000000007</v>
      </c>
      <c r="AN96" s="279">
        <v>692.3</v>
      </c>
      <c r="AO96" s="278">
        <v>228.9</v>
      </c>
      <c r="AP96" s="69"/>
      <c r="AQ96" s="276"/>
      <c r="AR96" s="276"/>
      <c r="AS96" s="276"/>
      <c r="AT96" s="276"/>
      <c r="AU96" s="276"/>
      <c r="AV96" s="276"/>
      <c r="AW96" s="91">
        <v>5195.0079999999998</v>
      </c>
      <c r="AX96" s="113">
        <v>32.200000000000003</v>
      </c>
      <c r="AY96" s="113">
        <v>-51</v>
      </c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91">
        <v>5195.0079999999998</v>
      </c>
      <c r="CA96" s="135">
        <v>2473.0080000000003</v>
      </c>
      <c r="CB96" s="68">
        <v>2722</v>
      </c>
      <c r="CC96" s="160"/>
      <c r="CD96" s="69"/>
      <c r="CE96" s="69"/>
      <c r="CF96" s="69"/>
      <c r="CG96" s="69"/>
      <c r="CH96" s="69"/>
      <c r="CI96" s="69"/>
      <c r="CJ96" s="69"/>
      <c r="CK96" s="190">
        <v>121.9</v>
      </c>
    </row>
    <row r="97" spans="2:89" s="45" customFormat="1">
      <c r="B97" s="154">
        <v>36220</v>
      </c>
      <c r="C97" s="154" t="str">
        <f t="shared" si="11"/>
        <v>1</v>
      </c>
      <c r="D97" s="154" t="str">
        <f t="shared" si="12"/>
        <v>_1999</v>
      </c>
      <c r="E97" s="44" t="s">
        <v>614</v>
      </c>
      <c r="F97" s="68">
        <v>437.2</v>
      </c>
      <c r="G97" s="68">
        <v>171.69710999999998</v>
      </c>
      <c r="H97" s="68">
        <f t="shared" si="13"/>
        <v>265.50288999999998</v>
      </c>
      <c r="I97" s="155">
        <f t="shared" si="14"/>
        <v>-2.8660297711619709</v>
      </c>
      <c r="J97" s="155">
        <f t="shared" si="15"/>
        <v>1.1076330363592346</v>
      </c>
      <c r="K97" s="155">
        <f t="shared" si="16"/>
        <v>-5.2735614466235869</v>
      </c>
      <c r="L97" s="88"/>
      <c r="M97" s="283">
        <v>94.845360824742258</v>
      </c>
      <c r="N97" s="283">
        <v>102.7</v>
      </c>
      <c r="O97" s="89">
        <v>-148</v>
      </c>
      <c r="P97" s="204">
        <v>311</v>
      </c>
      <c r="Q97" s="205">
        <v>868</v>
      </c>
      <c r="R97" s="205">
        <v>-557</v>
      </c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45">
        <v>-65</v>
      </c>
      <c r="AJ97" s="69"/>
      <c r="AK97" s="69"/>
      <c r="AL97" s="87">
        <v>862.9</v>
      </c>
      <c r="AM97" s="277">
        <f t="shared" si="10"/>
        <v>295.69999999999993</v>
      </c>
      <c r="AN97" s="279">
        <v>567.20000000000005</v>
      </c>
      <c r="AO97" s="278">
        <v>238.9</v>
      </c>
      <c r="AP97" s="69"/>
      <c r="AQ97" s="276"/>
      <c r="AR97" s="276"/>
      <c r="AS97" s="276"/>
      <c r="AT97" s="276"/>
      <c r="AU97" s="276"/>
      <c r="AV97" s="276"/>
      <c r="AW97" s="91">
        <v>5532.5450000000001</v>
      </c>
      <c r="AX97" s="113">
        <v>6.8</v>
      </c>
      <c r="AY97" s="113">
        <v>-37.4</v>
      </c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91">
        <v>5532.5450000000001</v>
      </c>
      <c r="CA97" s="135">
        <v>2602.145</v>
      </c>
      <c r="CB97" s="68">
        <v>2930.4</v>
      </c>
      <c r="CC97" s="160"/>
      <c r="CD97" s="69"/>
      <c r="CE97" s="69"/>
      <c r="CF97" s="69"/>
      <c r="CG97" s="69"/>
      <c r="CH97" s="69"/>
      <c r="CI97" s="69"/>
      <c r="CJ97" s="69"/>
      <c r="CK97" s="190">
        <v>121.8</v>
      </c>
    </row>
    <row r="98" spans="2:89" s="45" customFormat="1">
      <c r="B98" s="154">
        <v>36312</v>
      </c>
      <c r="C98" s="154" t="str">
        <f t="shared" si="11"/>
        <v>2</v>
      </c>
      <c r="D98" s="154" t="str">
        <f t="shared" si="12"/>
        <v>_1999</v>
      </c>
      <c r="E98" s="44" t="s">
        <v>615</v>
      </c>
      <c r="F98" s="68">
        <v>447.8</v>
      </c>
      <c r="G98" s="68">
        <v>175.45899</v>
      </c>
      <c r="H98" s="68">
        <f t="shared" si="13"/>
        <v>272.34100999999998</v>
      </c>
      <c r="I98" s="155">
        <f t="shared" si="14"/>
        <v>2.4245196706312866</v>
      </c>
      <c r="J98" s="155">
        <f t="shared" si="15"/>
        <v>2.1909978566325483</v>
      </c>
      <c r="K98" s="155">
        <f t="shared" si="16"/>
        <v>2.5755350534979016</v>
      </c>
      <c r="L98" s="88"/>
      <c r="M98" s="283">
        <v>94.226804123711332</v>
      </c>
      <c r="N98" s="283">
        <v>104.1</v>
      </c>
      <c r="O98" s="89">
        <v>33</v>
      </c>
      <c r="P98" s="204">
        <v>495</v>
      </c>
      <c r="Q98" s="205">
        <v>1208</v>
      </c>
      <c r="R98" s="205">
        <v>-713</v>
      </c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45">
        <v>-98</v>
      </c>
      <c r="AJ98" s="69"/>
      <c r="AK98" s="69"/>
      <c r="AL98" s="87">
        <v>1202.7</v>
      </c>
      <c r="AM98" s="277">
        <f t="shared" si="10"/>
        <v>444.80000000000007</v>
      </c>
      <c r="AN98" s="278">
        <v>757.9</v>
      </c>
      <c r="AO98" s="278">
        <v>342.7</v>
      </c>
      <c r="AP98" s="69"/>
      <c r="AQ98" s="276"/>
      <c r="AR98" s="276"/>
      <c r="AS98" s="276"/>
      <c r="AT98" s="276"/>
      <c r="AU98" s="276"/>
      <c r="AV98" s="276"/>
      <c r="AW98" s="91">
        <v>5697.8</v>
      </c>
      <c r="AX98" s="113">
        <v>4.2</v>
      </c>
      <c r="AY98" s="113">
        <v>-52.5</v>
      </c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9"/>
      <c r="BN98" s="69"/>
      <c r="BO98" s="69"/>
      <c r="BP98" s="69"/>
      <c r="BQ98" s="69"/>
      <c r="BR98" s="69"/>
      <c r="BS98" s="69"/>
      <c r="BT98" s="69"/>
      <c r="BU98" s="69"/>
      <c r="BV98" s="69"/>
      <c r="BW98" s="69"/>
      <c r="BX98" s="69"/>
      <c r="BY98" s="69"/>
      <c r="BZ98" s="91">
        <v>5697.8</v>
      </c>
      <c r="CA98" s="135">
        <v>2586.1999999999998</v>
      </c>
      <c r="CB98" s="68">
        <v>3111.6</v>
      </c>
      <c r="CC98" s="160"/>
      <c r="CD98" s="69"/>
      <c r="CE98" s="69"/>
      <c r="CF98" s="69"/>
      <c r="CG98" s="69"/>
      <c r="CH98" s="69"/>
      <c r="CI98" s="69"/>
      <c r="CJ98" s="69"/>
      <c r="CK98" s="190">
        <v>122.3</v>
      </c>
    </row>
    <row r="99" spans="2:89" s="45" customFormat="1">
      <c r="B99" s="154">
        <v>36404</v>
      </c>
      <c r="C99" s="154" t="str">
        <f t="shared" si="11"/>
        <v>3</v>
      </c>
      <c r="D99" s="154" t="str">
        <f t="shared" si="12"/>
        <v>_1999</v>
      </c>
      <c r="E99" s="44" t="s">
        <v>616</v>
      </c>
      <c r="F99" s="68">
        <v>495.1</v>
      </c>
      <c r="G99" s="68">
        <v>197.90760000000003</v>
      </c>
      <c r="H99" s="68">
        <f t="shared" si="13"/>
        <v>297.19240000000002</v>
      </c>
      <c r="I99" s="155">
        <f t="shared" si="14"/>
        <v>10.562751228226897</v>
      </c>
      <c r="J99" s="155">
        <f t="shared" si="15"/>
        <v>12.794220461430928</v>
      </c>
      <c r="K99" s="155">
        <f t="shared" si="16"/>
        <v>9.1251001823045463</v>
      </c>
      <c r="L99" s="88"/>
      <c r="M99" s="283">
        <v>93.402061855670098</v>
      </c>
      <c r="N99" s="283">
        <v>106.9</v>
      </c>
      <c r="O99" s="89">
        <v>356</v>
      </c>
      <c r="P99" s="204">
        <v>768</v>
      </c>
      <c r="Q99" s="205">
        <v>1453</v>
      </c>
      <c r="R99" s="205">
        <v>-685</v>
      </c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45">
        <v>86</v>
      </c>
      <c r="AJ99" s="69"/>
      <c r="AK99" s="69"/>
      <c r="AL99" s="87">
        <v>1499</v>
      </c>
      <c r="AM99" s="277">
        <f t="shared" si="10"/>
        <v>431.40000000000009</v>
      </c>
      <c r="AN99" s="278">
        <v>1067.5999999999999</v>
      </c>
      <c r="AO99" s="278">
        <v>366.2</v>
      </c>
      <c r="AP99" s="69"/>
      <c r="AQ99" s="276"/>
      <c r="AR99" s="276"/>
      <c r="AS99" s="276"/>
      <c r="AT99" s="276"/>
      <c r="AU99" s="276"/>
      <c r="AV99" s="276"/>
      <c r="AW99" s="91">
        <v>6563.9879999999994</v>
      </c>
      <c r="AX99" s="113">
        <v>22.2</v>
      </c>
      <c r="AY99" s="113">
        <v>-59</v>
      </c>
      <c r="AZ99" s="69"/>
      <c r="BA99" s="69"/>
      <c r="BB99" s="69"/>
      <c r="BC99" s="69"/>
      <c r="BD99" s="69"/>
      <c r="BE99" s="69"/>
      <c r="BF99" s="69"/>
      <c r="BG99" s="69"/>
      <c r="BH99" s="69"/>
      <c r="BI99" s="69"/>
      <c r="BJ99" s="69"/>
      <c r="BK99" s="69"/>
      <c r="BL99" s="69"/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91">
        <v>6563.9879999999994</v>
      </c>
      <c r="CA99" s="135">
        <v>2650.9879999999998</v>
      </c>
      <c r="CB99" s="68">
        <v>3913</v>
      </c>
      <c r="CC99" s="160"/>
      <c r="CD99" s="69"/>
      <c r="CE99" s="69"/>
      <c r="CF99" s="69"/>
      <c r="CG99" s="69"/>
      <c r="CH99" s="69"/>
      <c r="CI99" s="69"/>
      <c r="CJ99" s="69"/>
      <c r="CK99" s="190">
        <v>123.4</v>
      </c>
    </row>
    <row r="100" spans="2:89" s="45" customFormat="1">
      <c r="B100" s="154">
        <v>36495</v>
      </c>
      <c r="C100" s="154" t="str">
        <f t="shared" si="11"/>
        <v>4</v>
      </c>
      <c r="D100" s="154" t="str">
        <f t="shared" si="12"/>
        <v>_1999</v>
      </c>
      <c r="E100" s="44" t="s">
        <v>617</v>
      </c>
      <c r="F100" s="68">
        <v>509.5</v>
      </c>
      <c r="G100" s="68">
        <v>201.62859</v>
      </c>
      <c r="H100" s="68">
        <f t="shared" si="13"/>
        <v>307.87140999999997</v>
      </c>
      <c r="I100" s="155">
        <f t="shared" si="14"/>
        <v>2.9085033326600618</v>
      </c>
      <c r="J100" s="155">
        <f t="shared" si="15"/>
        <v>1.880165289256186</v>
      </c>
      <c r="K100" s="155">
        <f t="shared" si="16"/>
        <v>3.5932984827337311</v>
      </c>
      <c r="L100" s="88"/>
      <c r="M100" s="283">
        <v>95.463917525773198</v>
      </c>
      <c r="N100" s="283">
        <v>105.9</v>
      </c>
      <c r="O100" s="89">
        <v>164</v>
      </c>
      <c r="P100" s="204">
        <v>696</v>
      </c>
      <c r="Q100" s="204">
        <v>1401</v>
      </c>
      <c r="R100" s="204">
        <v>-705</v>
      </c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45">
        <v>237</v>
      </c>
      <c r="AJ100" s="69"/>
      <c r="AK100" s="69"/>
      <c r="AL100" s="87">
        <v>1420.7</v>
      </c>
      <c r="AM100" s="277">
        <f t="shared" si="10"/>
        <v>289.40000000000009</v>
      </c>
      <c r="AN100" s="278">
        <v>1131.3</v>
      </c>
      <c r="AO100" s="278">
        <v>217.2</v>
      </c>
      <c r="AP100" s="69"/>
      <c r="AQ100" s="276"/>
      <c r="AR100" s="276"/>
      <c r="AS100" s="276"/>
      <c r="AT100" s="276"/>
      <c r="AU100" s="276"/>
      <c r="AV100" s="276"/>
      <c r="AW100" s="91">
        <v>5656.3</v>
      </c>
      <c r="AX100" s="113">
        <v>190</v>
      </c>
      <c r="AY100" s="113">
        <v>-81.5</v>
      </c>
      <c r="AZ100" s="71"/>
      <c r="BA100" s="71"/>
      <c r="BB100" s="71"/>
      <c r="BC100" s="71"/>
      <c r="BD100" s="71"/>
      <c r="BE100" s="69"/>
      <c r="BF100" s="69"/>
      <c r="BG100" s="69"/>
      <c r="BH100" s="69"/>
      <c r="BI100" s="69"/>
      <c r="BJ100" s="69"/>
      <c r="BK100" s="69"/>
      <c r="BL100" s="69"/>
      <c r="BM100" s="69"/>
      <c r="BN100" s="69"/>
      <c r="BO100" s="69"/>
      <c r="BP100" s="69"/>
      <c r="BQ100" s="69"/>
      <c r="BR100" s="69"/>
      <c r="BS100" s="69"/>
      <c r="BT100" s="69"/>
      <c r="BU100" s="69"/>
      <c r="BV100" s="69"/>
      <c r="BW100" s="69"/>
      <c r="BX100" s="69"/>
      <c r="BY100" s="69"/>
      <c r="BZ100" s="91">
        <v>5656.3</v>
      </c>
      <c r="CA100" s="135">
        <v>2021.3</v>
      </c>
      <c r="CB100" s="68">
        <v>3635</v>
      </c>
      <c r="CC100" s="160"/>
      <c r="CD100" s="160"/>
      <c r="CE100" s="160"/>
      <c r="CF100" s="160"/>
      <c r="CG100" s="160"/>
      <c r="CH100" s="160"/>
      <c r="CI100" s="160"/>
      <c r="CJ100" s="160"/>
      <c r="CK100" s="190">
        <v>124.1</v>
      </c>
    </row>
    <row r="101" spans="2:89" s="45" customFormat="1">
      <c r="B101" s="154">
        <v>36586</v>
      </c>
      <c r="C101" s="154" t="str">
        <f t="shared" si="11"/>
        <v>1</v>
      </c>
      <c r="D101" s="154" t="str">
        <f t="shared" si="12"/>
        <v>_2000</v>
      </c>
      <c r="E101" s="44" t="s">
        <v>618</v>
      </c>
      <c r="F101" s="68">
        <v>522.9</v>
      </c>
      <c r="G101" s="68">
        <v>205.84025999999997</v>
      </c>
      <c r="H101" s="68">
        <f t="shared" si="13"/>
        <v>317.05974000000003</v>
      </c>
      <c r="I101" s="155">
        <f t="shared" si="14"/>
        <v>2.6300294406280678</v>
      </c>
      <c r="J101" s="155">
        <f t="shared" si="15"/>
        <v>2.0888257959845724</v>
      </c>
      <c r="K101" s="155">
        <f t="shared" si="16"/>
        <v>2.9844700422166692</v>
      </c>
      <c r="L101" s="88"/>
      <c r="M101" s="283">
        <v>99.587628865979383</v>
      </c>
      <c r="N101" s="283">
        <v>105</v>
      </c>
      <c r="O101" s="89">
        <v>353</v>
      </c>
      <c r="P101" s="204">
        <v>796</v>
      </c>
      <c r="Q101" s="204">
        <v>1554</v>
      </c>
      <c r="R101" s="204">
        <v>-758</v>
      </c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45">
        <v>-91</v>
      </c>
      <c r="AJ101" s="69"/>
      <c r="AK101" s="69"/>
      <c r="AL101" s="87">
        <v>1549.2</v>
      </c>
      <c r="AM101" s="277">
        <f t="shared" si="10"/>
        <v>334.60000000000014</v>
      </c>
      <c r="AN101" s="279">
        <v>1214.5999999999999</v>
      </c>
      <c r="AO101" s="278">
        <v>253.1</v>
      </c>
      <c r="AP101" s="69"/>
      <c r="AQ101" s="276"/>
      <c r="AR101" s="276"/>
      <c r="AS101" s="276"/>
      <c r="AT101" s="276"/>
      <c r="AU101" s="276"/>
      <c r="AV101" s="276"/>
      <c r="AW101" s="91">
        <v>5597.8</v>
      </c>
      <c r="AX101" s="113">
        <v>135.80000000000001</v>
      </c>
      <c r="AY101" s="113">
        <v>-55.6</v>
      </c>
      <c r="AZ101" s="71"/>
      <c r="BA101" s="71"/>
      <c r="BB101" s="71"/>
      <c r="BC101" s="71"/>
      <c r="BD101" s="71"/>
      <c r="BE101" s="69"/>
      <c r="BF101" s="69"/>
      <c r="BG101" s="69"/>
      <c r="BH101" s="69"/>
      <c r="BI101" s="69"/>
      <c r="BJ101" s="69"/>
      <c r="BK101" s="69"/>
      <c r="BL101" s="69"/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91">
        <v>5597.8</v>
      </c>
      <c r="CA101" s="135">
        <v>2015.3</v>
      </c>
      <c r="CB101" s="68">
        <v>3582.5</v>
      </c>
      <c r="CC101" s="70">
        <f ca="1">SUMIF(monthly!$C:R,E101,monthly!R:R)/COUNTIF(monthly!$C:$C,E101)</f>
        <v>26.77333333333333</v>
      </c>
      <c r="CD101" s="70">
        <f ca="1">SUMIF(monthly!$C:S,$E101,monthly!S:S)/COUNTIF(monthly!$C:$C,$E101)</f>
        <v>290.21666666666664</v>
      </c>
      <c r="CE101" s="70">
        <f ca="1">SUMIF(monthly!$C:T,$E101,monthly!T:T)/COUNTIF(monthly!$C:$C,$E101)</f>
        <v>1796.8933333333334</v>
      </c>
      <c r="CF101" s="70">
        <f ca="1">SUMIF(monthly!$C:U,$E101,monthly!U:U)/COUNTIF(monthly!$C:$C,$E101)</f>
        <v>901.7166666666667</v>
      </c>
      <c r="CG101" s="70">
        <f ca="1">SUMIF(monthly!$C:V,$E101,monthly!V:V)/COUNTIF(monthly!$C:$C,$E101)</f>
        <v>202.31442057291659</v>
      </c>
      <c r="CH101" s="160"/>
      <c r="CI101" s="160"/>
      <c r="CJ101" s="160"/>
      <c r="CK101" s="190">
        <v>125.2</v>
      </c>
    </row>
    <row r="102" spans="2:89" s="45" customFormat="1">
      <c r="B102" s="154">
        <v>36678</v>
      </c>
      <c r="C102" s="154" t="str">
        <f t="shared" si="11"/>
        <v>2</v>
      </c>
      <c r="D102" s="154" t="str">
        <f t="shared" si="12"/>
        <v>_2000</v>
      </c>
      <c r="E102" s="44" t="s">
        <v>619</v>
      </c>
      <c r="F102" s="68">
        <v>545.6</v>
      </c>
      <c r="G102" s="68">
        <v>209.80659</v>
      </c>
      <c r="H102" s="68">
        <f t="shared" si="13"/>
        <v>335.79340999999999</v>
      </c>
      <c r="I102" s="155">
        <f t="shared" si="14"/>
        <v>4.3411742206923121</v>
      </c>
      <c r="J102" s="155">
        <f t="shared" si="15"/>
        <v>1.9268970997219137</v>
      </c>
      <c r="K102" s="155">
        <f t="shared" si="16"/>
        <v>5.908561585270955</v>
      </c>
      <c r="L102" s="88"/>
      <c r="M102" s="283">
        <v>104.94845360824741</v>
      </c>
      <c r="N102" s="283">
        <v>107.5</v>
      </c>
      <c r="O102" s="89">
        <v>161</v>
      </c>
      <c r="P102" s="204">
        <v>758</v>
      </c>
      <c r="Q102" s="204">
        <v>1388</v>
      </c>
      <c r="R102" s="204">
        <v>-630</v>
      </c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45">
        <v>166</v>
      </c>
      <c r="AJ102" s="69"/>
      <c r="AK102" s="69"/>
      <c r="AL102" s="87">
        <v>1332.1</v>
      </c>
      <c r="AM102" s="277">
        <f t="shared" si="10"/>
        <v>342.19999999999993</v>
      </c>
      <c r="AN102" s="279">
        <v>989.9</v>
      </c>
      <c r="AO102" s="278">
        <v>265.5</v>
      </c>
      <c r="AP102" s="69"/>
      <c r="AQ102" s="276"/>
      <c r="AR102" s="276"/>
      <c r="AS102" s="276"/>
      <c r="AT102" s="276"/>
      <c r="AU102" s="276"/>
      <c r="AV102" s="276"/>
      <c r="AW102" s="91">
        <v>5126.8999999999996</v>
      </c>
      <c r="AX102" s="113">
        <v>147.5</v>
      </c>
      <c r="AY102" s="113">
        <v>-84.2</v>
      </c>
      <c r="AZ102" s="71"/>
      <c r="BA102" s="71"/>
      <c r="BB102" s="71"/>
      <c r="BC102" s="71"/>
      <c r="BD102" s="71"/>
      <c r="BE102" s="69"/>
      <c r="BF102" s="69"/>
      <c r="BG102" s="69"/>
      <c r="BH102" s="69"/>
      <c r="BI102" s="69"/>
      <c r="BJ102" s="69"/>
      <c r="BK102" s="69"/>
      <c r="BL102" s="69"/>
      <c r="BM102" s="69"/>
      <c r="BN102" s="69"/>
      <c r="BO102" s="69"/>
      <c r="BP102" s="69"/>
      <c r="BQ102" s="69"/>
      <c r="BR102" s="69"/>
      <c r="BS102" s="69"/>
      <c r="BT102" s="69"/>
      <c r="BU102" s="69"/>
      <c r="BV102" s="69"/>
      <c r="BW102" s="69"/>
      <c r="BX102" s="69"/>
      <c r="BY102" s="69"/>
      <c r="BZ102" s="91">
        <v>5126.8999999999996</v>
      </c>
      <c r="CA102" s="135">
        <v>1774.6</v>
      </c>
      <c r="CB102" s="68">
        <v>3352.3</v>
      </c>
      <c r="CC102" s="70">
        <f ca="1">SUMIF(monthly!$C:R,E102,monthly!R:R)/COUNTIF(monthly!$C:$C,E102)</f>
        <v>26.540000000000003</v>
      </c>
      <c r="CD102" s="70">
        <f ca="1">SUMIF(monthly!$C:S,$E102,monthly!S:S)/COUNTIF(monthly!$C:$C,$E102)</f>
        <v>280.3</v>
      </c>
      <c r="CE102" s="70">
        <f ca="1">SUMIF(monthly!$C:T,$E102,monthly!T:T)/COUNTIF(monthly!$C:$C,$E102)</f>
        <v>1739.6933333333334</v>
      </c>
      <c r="CF102" s="70">
        <f ca="1">SUMIF(monthly!$C:U,$E102,monthly!U:U)/COUNTIF(monthly!$C:$C,$E102)</f>
        <v>923.19999999999993</v>
      </c>
      <c r="CG102" s="70">
        <f ca="1">SUMIF(monthly!$C:V,$E102,monthly!V:V)/COUNTIF(monthly!$C:$C,$E102)</f>
        <v>175.87601376488089</v>
      </c>
      <c r="CH102" s="160"/>
      <c r="CI102" s="160"/>
      <c r="CJ102" s="160"/>
      <c r="CK102" s="190">
        <v>126.2</v>
      </c>
    </row>
    <row r="103" spans="2:89" s="45" customFormat="1">
      <c r="B103" s="154">
        <v>36770</v>
      </c>
      <c r="C103" s="154" t="str">
        <f t="shared" si="11"/>
        <v>3</v>
      </c>
      <c r="D103" s="154" t="str">
        <f t="shared" si="12"/>
        <v>_2000</v>
      </c>
      <c r="E103" s="44" t="s">
        <v>620</v>
      </c>
      <c r="F103" s="68">
        <v>555.5</v>
      </c>
      <c r="G103" s="68">
        <v>215.24495999999999</v>
      </c>
      <c r="H103" s="68">
        <f t="shared" si="13"/>
        <v>340.25504000000001</v>
      </c>
      <c r="I103" s="155">
        <f t="shared" si="14"/>
        <v>1.8145161290322509</v>
      </c>
      <c r="J103" s="155">
        <f t="shared" si="15"/>
        <v>2.592087312414737</v>
      </c>
      <c r="K103" s="155">
        <f t="shared" si="16"/>
        <v>1.3286830137613448</v>
      </c>
      <c r="L103" s="88"/>
      <c r="M103" s="283">
        <v>105.77319587628867</v>
      </c>
      <c r="N103" s="283">
        <v>107.7</v>
      </c>
      <c r="O103" s="89">
        <v>324</v>
      </c>
      <c r="P103" s="204">
        <v>734</v>
      </c>
      <c r="Q103" s="204">
        <v>1393</v>
      </c>
      <c r="R103" s="204">
        <v>-659</v>
      </c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45">
        <v>26</v>
      </c>
      <c r="AJ103" s="71"/>
      <c r="AK103" s="69"/>
      <c r="AL103" s="87">
        <v>1387.9</v>
      </c>
      <c r="AM103" s="277">
        <f t="shared" si="10"/>
        <v>304.90000000000009</v>
      </c>
      <c r="AN103" s="279">
        <v>1083</v>
      </c>
      <c r="AO103" s="278">
        <v>221.8</v>
      </c>
      <c r="AP103" s="69"/>
      <c r="AQ103" s="276"/>
      <c r="AR103" s="276"/>
      <c r="AS103" s="276"/>
      <c r="AT103" s="276"/>
      <c r="AU103" s="276"/>
      <c r="AV103" s="276"/>
      <c r="AW103" s="91">
        <v>5085.6000000000004</v>
      </c>
      <c r="AX103" s="113">
        <v>149.6</v>
      </c>
      <c r="AY103" s="113">
        <v>-71.599999999999994</v>
      </c>
      <c r="AZ103" s="71"/>
      <c r="BA103" s="71"/>
      <c r="BB103" s="71"/>
      <c r="BC103" s="71"/>
      <c r="BD103" s="71"/>
      <c r="BE103" s="69"/>
      <c r="BF103" s="69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91">
        <v>5085.6000000000004</v>
      </c>
      <c r="CA103" s="135">
        <v>1705.6</v>
      </c>
      <c r="CB103" s="68">
        <v>3380</v>
      </c>
      <c r="CC103" s="70">
        <f ca="1">SUMIF(monthly!$C:R,E103,monthly!R:R)/COUNTIF(monthly!$C:$C,E103)</f>
        <v>30.340000000000003</v>
      </c>
      <c r="CD103" s="70">
        <f ca="1">SUMIF(monthly!$C:S,$E103,monthly!S:S)/COUNTIF(monthly!$C:$C,$E103)</f>
        <v>276.56666666666666</v>
      </c>
      <c r="CE103" s="70">
        <f ca="1">SUMIF(monthly!$C:T,$E103,monthly!T:T)/COUNTIF(monthly!$C:$C,$E103)</f>
        <v>1874.0500000000002</v>
      </c>
      <c r="CF103" s="70">
        <f ca="1">SUMIF(monthly!$C:U,$E103,monthly!U:U)/COUNTIF(monthly!$C:$C,$E103)</f>
        <v>909.21</v>
      </c>
      <c r="CG103" s="70">
        <f ca="1">SUMIF(monthly!$C:V,$E103,monthly!V:V)/COUNTIF(monthly!$C:$C,$E103)</f>
        <v>152.68098028273803</v>
      </c>
      <c r="CH103" s="160"/>
      <c r="CI103" s="160"/>
      <c r="CJ103" s="160"/>
      <c r="CK103" s="190">
        <v>130.9</v>
      </c>
    </row>
    <row r="104" spans="2:89" s="45" customFormat="1">
      <c r="B104" s="154">
        <v>36861</v>
      </c>
      <c r="C104" s="154" t="str">
        <f t="shared" si="11"/>
        <v>4</v>
      </c>
      <c r="D104" s="154" t="str">
        <f t="shared" si="12"/>
        <v>_2000</v>
      </c>
      <c r="E104" s="44" t="s">
        <v>621</v>
      </c>
      <c r="F104" s="68">
        <v>560.29999999999995</v>
      </c>
      <c r="G104" s="68">
        <v>217.16678999999999</v>
      </c>
      <c r="H104" s="68">
        <f t="shared" si="13"/>
        <v>343.13320999999996</v>
      </c>
      <c r="I104" s="155">
        <f t="shared" si="14"/>
        <v>0.86408640864086284</v>
      </c>
      <c r="J104" s="155">
        <f t="shared" si="15"/>
        <v>0.89285714285713969</v>
      </c>
      <c r="K104" s="155">
        <f t="shared" si="16"/>
        <v>0.84588607416364869</v>
      </c>
      <c r="L104" s="88"/>
      <c r="M104" s="283">
        <v>103.23024054982817</v>
      </c>
      <c r="N104" s="283">
        <v>105.8</v>
      </c>
      <c r="O104" s="89">
        <v>135</v>
      </c>
      <c r="P104" s="204">
        <v>746</v>
      </c>
      <c r="Q104" s="204">
        <v>1478</v>
      </c>
      <c r="R104" s="204">
        <v>-732</v>
      </c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45">
        <v>258</v>
      </c>
      <c r="AJ104" s="71"/>
      <c r="AK104" s="69"/>
      <c r="AL104" s="87">
        <v>1472.5</v>
      </c>
      <c r="AM104" s="277">
        <f t="shared" si="10"/>
        <v>316.29999999999995</v>
      </c>
      <c r="AN104" s="279">
        <v>1156.2</v>
      </c>
      <c r="AO104" s="278">
        <v>215.1</v>
      </c>
      <c r="AP104" s="69"/>
      <c r="AQ104" s="276"/>
      <c r="AR104" s="276"/>
      <c r="AS104" s="276"/>
      <c r="AT104" s="276"/>
      <c r="AU104" s="276"/>
      <c r="AV104" s="276"/>
      <c r="AW104" s="91">
        <v>6066.3</v>
      </c>
      <c r="AX104" s="113">
        <v>163.69999999999999</v>
      </c>
      <c r="AY104" s="113">
        <v>-80.8</v>
      </c>
      <c r="AZ104" s="71"/>
      <c r="BA104" s="71"/>
      <c r="BB104" s="71"/>
      <c r="BC104" s="71"/>
      <c r="BD104" s="71"/>
      <c r="BE104" s="69"/>
      <c r="BF104" s="69"/>
      <c r="BG104" s="69"/>
      <c r="BH104" s="69"/>
      <c r="BI104" s="69"/>
      <c r="BJ104" s="69"/>
      <c r="BK104" s="69"/>
      <c r="BL104" s="69"/>
      <c r="BM104" s="69"/>
      <c r="BN104" s="69"/>
      <c r="BO104" s="69"/>
      <c r="BP104" s="69"/>
      <c r="BQ104" s="69"/>
      <c r="BR104" s="69"/>
      <c r="BS104" s="69"/>
      <c r="BT104" s="69"/>
      <c r="BU104" s="69"/>
      <c r="BV104" s="69"/>
      <c r="BW104" s="69"/>
      <c r="BX104" s="69"/>
      <c r="BY104" s="69"/>
      <c r="BZ104" s="91">
        <v>6066.3</v>
      </c>
      <c r="CA104" s="135">
        <v>1783.3</v>
      </c>
      <c r="CB104" s="68">
        <v>4283</v>
      </c>
      <c r="CC104" s="70">
        <f ca="1">SUMIF(monthly!$C:R,E104,monthly!R:R)/COUNTIF(monthly!$C:$C,E104)</f>
        <v>29.576666666666668</v>
      </c>
      <c r="CD104" s="70">
        <f ca="1">SUMIF(monthly!$C:S,$E104,monthly!S:S)/COUNTIF(monthly!$C:$C,$E104)</f>
        <v>269.15333333333336</v>
      </c>
      <c r="CE104" s="70">
        <f ca="1">SUMIF(monthly!$C:T,$E104,monthly!T:T)/COUNTIF(monthly!$C:$C,$E104)</f>
        <v>1847.4566666666667</v>
      </c>
      <c r="CF104" s="70">
        <f ca="1">SUMIF(monthly!$C:U,$E104,monthly!U:U)/COUNTIF(monthly!$C:$C,$E104)</f>
        <v>881.49666666666656</v>
      </c>
      <c r="CG104" s="70">
        <f ca="1">SUMIF(monthly!$C:V,$E104,monthly!V:V)/COUNTIF(monthly!$C:$C,$E104)</f>
        <v>137.82043340773805</v>
      </c>
      <c r="CH104" s="160"/>
      <c r="CI104" s="160"/>
      <c r="CJ104" s="160"/>
      <c r="CK104" s="190">
        <v>131.30000000000001</v>
      </c>
    </row>
    <row r="105" spans="2:89" s="45" customFormat="1">
      <c r="B105" s="154">
        <v>36951</v>
      </c>
      <c r="C105" s="154" t="str">
        <f t="shared" si="11"/>
        <v>1</v>
      </c>
      <c r="D105" s="154" t="str">
        <f t="shared" si="12"/>
        <v>_2001</v>
      </c>
      <c r="E105" s="44" t="s">
        <v>622</v>
      </c>
      <c r="F105" s="68">
        <v>569.29999999999995</v>
      </c>
      <c r="G105" s="68">
        <v>217.94369999999998</v>
      </c>
      <c r="H105" s="68">
        <f t="shared" ref="H105:H136" si="17">F105-G105</f>
        <v>351.35629999999998</v>
      </c>
      <c r="I105" s="155">
        <f t="shared" si="14"/>
        <v>1.6062823487417388</v>
      </c>
      <c r="J105" s="155">
        <f t="shared" si="15"/>
        <v>0.35774807004329556</v>
      </c>
      <c r="K105" s="155">
        <f t="shared" si="16"/>
        <v>2.3964716210360448</v>
      </c>
      <c r="L105" s="88"/>
      <c r="M105" s="283">
        <v>98.900343642611688</v>
      </c>
      <c r="N105" s="283">
        <v>102.9</v>
      </c>
      <c r="O105" s="89">
        <v>335</v>
      </c>
      <c r="P105" s="204">
        <v>807</v>
      </c>
      <c r="Q105" s="204">
        <v>1613</v>
      </c>
      <c r="R105" s="204">
        <v>-806</v>
      </c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45">
        <v>-30</v>
      </c>
      <c r="AJ105" s="71"/>
      <c r="AK105" s="69"/>
      <c r="AL105" s="87">
        <v>1607.7</v>
      </c>
      <c r="AM105" s="277">
        <f t="shared" si="10"/>
        <v>251.5</v>
      </c>
      <c r="AN105" s="279">
        <v>1356.2</v>
      </c>
      <c r="AO105" s="278">
        <v>160.6</v>
      </c>
      <c r="AP105" s="69"/>
      <c r="AQ105" s="284">
        <v>96.2</v>
      </c>
      <c r="AR105" s="284">
        <v>94.5</v>
      </c>
      <c r="AS105" s="284">
        <v>93.3</v>
      </c>
      <c r="AT105" s="284">
        <v>350.5</v>
      </c>
      <c r="AU105" s="284">
        <v>382.3</v>
      </c>
      <c r="AV105" s="284">
        <v>170</v>
      </c>
      <c r="AW105" s="91">
        <v>6004.4</v>
      </c>
      <c r="AX105" s="113">
        <v>80.099999999999994</v>
      </c>
      <c r="AY105" s="113">
        <v>-87.3</v>
      </c>
      <c r="AZ105" s="71"/>
      <c r="BA105" s="71"/>
      <c r="BB105" s="71"/>
      <c r="BC105" s="71"/>
      <c r="BD105" s="71"/>
      <c r="BE105" s="69"/>
      <c r="BF105" s="69"/>
      <c r="BG105" s="69"/>
      <c r="BH105" s="69"/>
      <c r="BI105" s="69"/>
      <c r="BJ105" s="69"/>
      <c r="BK105" s="69"/>
      <c r="BL105" s="69"/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69"/>
      <c r="BX105" s="69"/>
      <c r="BY105" s="69"/>
      <c r="BZ105" s="91">
        <v>6004.4</v>
      </c>
      <c r="CA105" s="135">
        <v>2047.3</v>
      </c>
      <c r="CB105" s="68">
        <v>3957.1</v>
      </c>
      <c r="CC105" s="70">
        <f ca="1">SUMIF(monthly!$C:R,E105,monthly!R:R)/COUNTIF(monthly!$C:$C,E105)</f>
        <v>25.816666666666663</v>
      </c>
      <c r="CD105" s="70">
        <f ca="1">SUMIF(monthly!$C:S,$E105,monthly!S:S)/COUNTIF(monthly!$C:$C,$E105)</f>
        <v>263.47000000000003</v>
      </c>
      <c r="CE105" s="70">
        <f ca="1">SUMIF(monthly!$C:T,$E105,monthly!T:T)/COUNTIF(monthly!$C:$C,$E105)</f>
        <v>1765.1166666666668</v>
      </c>
      <c r="CF105" s="70">
        <f ca="1">SUMIF(monthly!$C:U,$E105,monthly!U:U)/COUNTIF(monthly!$C:$C,$E105)</f>
        <v>1082.76</v>
      </c>
      <c r="CG105" s="70">
        <f ca="1">SUMIF(monthly!$C:V,$E105,monthly!V:V)/COUNTIF(monthly!$C:$C,$E105)</f>
        <v>129.63664899553567</v>
      </c>
      <c r="CH105" s="160"/>
      <c r="CI105" s="160"/>
      <c r="CJ105" s="160"/>
      <c r="CK105" s="190">
        <v>132.69999999999999</v>
      </c>
    </row>
    <row r="106" spans="2:89" s="45" customFormat="1">
      <c r="B106" s="154">
        <v>37043</v>
      </c>
      <c r="C106" s="154" t="str">
        <f t="shared" si="11"/>
        <v>2</v>
      </c>
      <c r="D106" s="154" t="str">
        <f t="shared" si="12"/>
        <v>_2001</v>
      </c>
      <c r="E106" s="44" t="s">
        <v>623</v>
      </c>
      <c r="F106" s="68">
        <v>588.6</v>
      </c>
      <c r="G106" s="68">
        <v>226.40793000000002</v>
      </c>
      <c r="H106" s="68">
        <f t="shared" si="17"/>
        <v>362.19207</v>
      </c>
      <c r="I106" s="155">
        <f t="shared" ref="I106:I142" si="18">(F106/F105-1)*100</f>
        <v>3.3901282276479927</v>
      </c>
      <c r="J106" s="155">
        <f t="shared" ref="J106:J142" si="19">(G106/G105-1)*100</f>
        <v>3.883677298311472</v>
      </c>
      <c r="K106" s="155">
        <f t="shared" ref="K106:K142" si="20">(H106/H105-1)*100</f>
        <v>3.0839834094336771</v>
      </c>
      <c r="L106" s="88"/>
      <c r="M106" s="283">
        <v>95.463917525773198</v>
      </c>
      <c r="N106" s="283">
        <v>100.1</v>
      </c>
      <c r="O106" s="89">
        <v>274</v>
      </c>
      <c r="P106" s="204">
        <v>834</v>
      </c>
      <c r="Q106" s="204">
        <v>1491</v>
      </c>
      <c r="R106" s="204">
        <v>-657</v>
      </c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45">
        <v>213</v>
      </c>
      <c r="AJ106" s="71"/>
      <c r="AK106" s="71"/>
      <c r="AL106" s="87">
        <v>1486.2</v>
      </c>
      <c r="AM106" s="277">
        <f t="shared" si="10"/>
        <v>326.5</v>
      </c>
      <c r="AN106" s="279">
        <v>1159.7</v>
      </c>
      <c r="AO106" s="278">
        <v>223.1</v>
      </c>
      <c r="AP106" s="69"/>
      <c r="AQ106" s="284">
        <v>91.9</v>
      </c>
      <c r="AR106" s="284">
        <v>90.8</v>
      </c>
      <c r="AS106" s="284">
        <v>93.2</v>
      </c>
      <c r="AT106" s="284">
        <v>332.2</v>
      </c>
      <c r="AU106" s="284">
        <v>362.6</v>
      </c>
      <c r="AV106" s="284">
        <v>164.4</v>
      </c>
      <c r="AW106" s="91">
        <v>6185.5</v>
      </c>
      <c r="AX106" s="113">
        <v>84.4</v>
      </c>
      <c r="AY106" s="113">
        <v>-75.5</v>
      </c>
      <c r="AZ106" s="71"/>
      <c r="BA106" s="71"/>
      <c r="BB106" s="71"/>
      <c r="BC106" s="71"/>
      <c r="BD106" s="71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9"/>
      <c r="BU106" s="69"/>
      <c r="BV106" s="69"/>
      <c r="BW106" s="69"/>
      <c r="BX106" s="69"/>
      <c r="BY106" s="69"/>
      <c r="BZ106" s="91">
        <v>6185.5</v>
      </c>
      <c r="CA106" s="135">
        <v>2033</v>
      </c>
      <c r="CB106" s="68">
        <v>4152.5</v>
      </c>
      <c r="CC106" s="70">
        <f ca="1">SUMIF(monthly!$C:R,E106,monthly!R:R)/COUNTIF(monthly!$C:$C,E106)</f>
        <v>27.24</v>
      </c>
      <c r="CD106" s="70">
        <f ca="1">SUMIF(monthly!$C:S,$E106,monthly!S:S)/COUNTIF(monthly!$C:$C,$E106)</f>
        <v>267.68666666666667</v>
      </c>
      <c r="CE106" s="70">
        <f ca="1">SUMIF(monthly!$C:T,$E106,monthly!T:T)/COUNTIF(monthly!$C:$C,$E106)</f>
        <v>1653.7633333333333</v>
      </c>
      <c r="CF106" s="70">
        <f ca="1">SUMIF(monthly!$C:U,$E106,monthly!U:U)/COUNTIF(monthly!$C:$C,$E106)</f>
        <v>1044.7966666666669</v>
      </c>
      <c r="CG106" s="70">
        <f ca="1">SUMIF(monthly!$C:V,$E106,monthly!V:V)/COUNTIF(monthly!$C:$C,$E106)</f>
        <v>129.8135602678571</v>
      </c>
      <c r="CH106" s="160"/>
      <c r="CI106" s="160"/>
      <c r="CJ106" s="160"/>
      <c r="CK106" s="190">
        <v>133.80000000000001</v>
      </c>
    </row>
    <row r="107" spans="2:89" s="45" customFormat="1">
      <c r="B107" s="154">
        <v>37135</v>
      </c>
      <c r="C107" s="154" t="str">
        <f t="shared" si="11"/>
        <v>3</v>
      </c>
      <c r="D107" s="154" t="str">
        <f t="shared" si="12"/>
        <v>_2001</v>
      </c>
      <c r="E107" s="44" t="s">
        <v>624</v>
      </c>
      <c r="F107" s="68">
        <v>611.20000000000005</v>
      </c>
      <c r="G107" s="68">
        <v>240.71943000000002</v>
      </c>
      <c r="H107" s="68">
        <f t="shared" si="17"/>
        <v>370.48057000000006</v>
      </c>
      <c r="I107" s="155">
        <f t="shared" si="18"/>
        <v>3.839619435949726</v>
      </c>
      <c r="J107" s="155">
        <f t="shared" si="19"/>
        <v>6.3211125158027848</v>
      </c>
      <c r="K107" s="155">
        <f t="shared" si="20"/>
        <v>2.2884266902917227</v>
      </c>
      <c r="L107" s="88"/>
      <c r="M107" s="283">
        <v>97.663230240549822</v>
      </c>
      <c r="N107" s="283">
        <v>99.3</v>
      </c>
      <c r="O107" s="89">
        <v>310</v>
      </c>
      <c r="P107" s="204">
        <v>837</v>
      </c>
      <c r="Q107" s="204">
        <v>1659</v>
      </c>
      <c r="R107" s="204">
        <v>-822</v>
      </c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45">
        <v>257</v>
      </c>
      <c r="AJ107" s="71"/>
      <c r="AK107" s="71"/>
      <c r="AL107" s="87">
        <v>1653.9</v>
      </c>
      <c r="AM107" s="277">
        <f t="shared" si="10"/>
        <v>314.80000000000018</v>
      </c>
      <c r="AN107" s="279">
        <v>1339.1</v>
      </c>
      <c r="AO107" s="278">
        <v>224.5</v>
      </c>
      <c r="AP107" s="69"/>
      <c r="AQ107" s="284">
        <v>93.1</v>
      </c>
      <c r="AR107" s="284">
        <v>90.5</v>
      </c>
      <c r="AS107" s="284">
        <v>107.3</v>
      </c>
      <c r="AT107" s="284">
        <v>351.4</v>
      </c>
      <c r="AU107" s="284">
        <v>385</v>
      </c>
      <c r="AV107" s="284">
        <v>172.8</v>
      </c>
      <c r="AW107" s="91">
        <v>6542.9</v>
      </c>
      <c r="AX107" s="113">
        <v>103.2</v>
      </c>
      <c r="AY107" s="113">
        <v>-99.1</v>
      </c>
      <c r="AZ107" s="71"/>
      <c r="BA107" s="71"/>
      <c r="BB107" s="71"/>
      <c r="BC107" s="71"/>
      <c r="BD107" s="71"/>
      <c r="BE107" s="69"/>
      <c r="BF107" s="69"/>
      <c r="BG107" s="69"/>
      <c r="BH107" s="69"/>
      <c r="BI107" s="69"/>
      <c r="BJ107" s="69"/>
      <c r="BK107" s="69"/>
      <c r="BL107" s="69"/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91">
        <v>6542.9</v>
      </c>
      <c r="CA107" s="135">
        <v>1976.7</v>
      </c>
      <c r="CB107" s="68">
        <v>4566.2</v>
      </c>
      <c r="CC107" s="70">
        <f ca="1">SUMIF(monthly!$C:R,E107,monthly!R:R)/COUNTIF(monthly!$C:$C,E107)</f>
        <v>25.25</v>
      </c>
      <c r="CD107" s="70">
        <f ca="1">SUMIF(monthly!$C:S,$E107,monthly!S:S)/COUNTIF(monthly!$C:$C,$E107)</f>
        <v>274.44666666666666</v>
      </c>
      <c r="CE107" s="70">
        <f ca="1">SUMIF(monthly!$C:T,$E107,monthly!T:T)/COUNTIF(monthly!$C:$C,$E107)</f>
        <v>1473.6266666666668</v>
      </c>
      <c r="CF107" s="70">
        <f ca="1">SUMIF(monthly!$C:U,$E107,monthly!U:U)/COUNTIF(monthly!$C:$C,$E107)</f>
        <v>1008</v>
      </c>
      <c r="CG107" s="70">
        <f ca="1">SUMIF(monthly!$C:V,$E107,monthly!V:V)/COUNTIF(monthly!$C:$C,$E107)</f>
        <v>115.22820870535709</v>
      </c>
      <c r="CH107" s="160"/>
      <c r="CI107" s="160"/>
      <c r="CJ107" s="160"/>
      <c r="CK107" s="190">
        <v>134.19999999999999</v>
      </c>
    </row>
    <row r="108" spans="2:89" s="45" customFormat="1" ht="15" thickBot="1">
      <c r="B108" s="154">
        <v>37226</v>
      </c>
      <c r="C108" s="154" t="str">
        <f t="shared" si="11"/>
        <v>4</v>
      </c>
      <c r="D108" s="154" t="str">
        <f t="shared" si="12"/>
        <v>_2001</v>
      </c>
      <c r="E108" s="44" t="s">
        <v>625</v>
      </c>
      <c r="F108" s="68">
        <v>618.29999999999995</v>
      </c>
      <c r="G108" s="68">
        <v>244.27685999999997</v>
      </c>
      <c r="H108" s="68">
        <f t="shared" si="17"/>
        <v>374.02314000000001</v>
      </c>
      <c r="I108" s="155">
        <f t="shared" si="18"/>
        <v>1.1616492146596658</v>
      </c>
      <c r="J108" s="155">
        <f t="shared" si="19"/>
        <v>1.477832512315258</v>
      </c>
      <c r="K108" s="155">
        <f t="shared" si="20"/>
        <v>0.95620939041416442</v>
      </c>
      <c r="L108" s="88"/>
      <c r="M108" s="283">
        <v>95.738831615120276</v>
      </c>
      <c r="N108" s="283">
        <v>100.3</v>
      </c>
      <c r="O108" s="89">
        <v>24</v>
      </c>
      <c r="P108" s="204">
        <v>462</v>
      </c>
      <c r="Q108" s="204">
        <v>1342</v>
      </c>
      <c r="R108" s="204">
        <v>-880</v>
      </c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45">
        <v>268</v>
      </c>
      <c r="AJ108" s="71"/>
      <c r="AK108" s="71"/>
      <c r="AL108" s="87">
        <v>1337</v>
      </c>
      <c r="AM108" s="277">
        <f t="shared" si="10"/>
        <v>296.40000000000009</v>
      </c>
      <c r="AN108" s="279">
        <v>1040.5999999999999</v>
      </c>
      <c r="AO108" s="278">
        <v>192.9</v>
      </c>
      <c r="AP108" s="69"/>
      <c r="AQ108" s="284">
        <v>73.400000000000006</v>
      </c>
      <c r="AR108" s="284">
        <v>71.7</v>
      </c>
      <c r="AS108" s="284">
        <v>82.9</v>
      </c>
      <c r="AT108" s="284">
        <v>337.6</v>
      </c>
      <c r="AU108" s="284">
        <v>362.8</v>
      </c>
      <c r="AV108" s="284">
        <v>200.7</v>
      </c>
      <c r="AW108" s="91">
        <v>7409.1</v>
      </c>
      <c r="AX108" s="113">
        <v>355.5</v>
      </c>
      <c r="AY108" s="113">
        <v>-93.9</v>
      </c>
      <c r="AZ108" s="71"/>
      <c r="BA108" s="71"/>
      <c r="BB108" s="71"/>
      <c r="BC108" s="71"/>
      <c r="BD108" s="71"/>
      <c r="BE108" s="166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91">
        <v>7409.1</v>
      </c>
      <c r="CA108" s="135">
        <v>2115.1</v>
      </c>
      <c r="CB108" s="68">
        <v>5294</v>
      </c>
      <c r="CC108" s="70">
        <f ca="1">SUMIF(monthly!$C:R,E108,monthly!R:R)/COUNTIF(monthly!$C:$C,E108)</f>
        <v>19.34</v>
      </c>
      <c r="CD108" s="70">
        <f ca="1">SUMIF(monthly!$C:S,$E108,monthly!S:S)/COUNTIF(monthly!$C:$C,$E108)</f>
        <v>278.35666666666668</v>
      </c>
      <c r="CE108" s="70">
        <f ca="1">SUMIF(monthly!$C:T,$E108,monthly!T:T)/COUNTIF(monthly!$C:$C,$E108)</f>
        <v>1428.1733333333334</v>
      </c>
      <c r="CF108" s="70">
        <f ca="1">SUMIF(monthly!$C:U,$E108,monthly!U:U)/COUNTIF(monthly!$C:$C,$E108)</f>
        <v>1217.9466666666667</v>
      </c>
      <c r="CG108" s="70">
        <f ca="1">SUMIF(monthly!$C:V,$E108,monthly!V:V)/COUNTIF(monthly!$C:$C,$E108)</f>
        <v>112.10277622767853</v>
      </c>
      <c r="CH108" s="160"/>
      <c r="CI108" s="160"/>
      <c r="CJ108" s="160"/>
      <c r="CK108" s="190">
        <v>135.4</v>
      </c>
    </row>
    <row r="109" spans="2:89" s="45" customFormat="1">
      <c r="B109" s="154">
        <v>37316</v>
      </c>
      <c r="C109" s="154" t="str">
        <f t="shared" si="11"/>
        <v>1</v>
      </c>
      <c r="D109" s="154" t="str">
        <f t="shared" si="12"/>
        <v>_2002</v>
      </c>
      <c r="E109" s="44" t="s">
        <v>626</v>
      </c>
      <c r="F109" s="68">
        <v>629</v>
      </c>
      <c r="G109" s="68">
        <v>252.65931</v>
      </c>
      <c r="H109" s="68">
        <f t="shared" si="17"/>
        <v>376.34069</v>
      </c>
      <c r="I109" s="155">
        <f t="shared" si="18"/>
        <v>1.7305515122109094</v>
      </c>
      <c r="J109" s="155">
        <f t="shared" si="19"/>
        <v>3.43153665885505</v>
      </c>
      <c r="K109" s="155">
        <f t="shared" si="20"/>
        <v>0.61962743802428388</v>
      </c>
      <c r="L109" s="92">
        <v>100</v>
      </c>
      <c r="M109" s="283">
        <v>100</v>
      </c>
      <c r="N109" s="283">
        <v>100</v>
      </c>
      <c r="O109" s="68">
        <v>-128.80000000000001</v>
      </c>
      <c r="P109" s="204">
        <f>S109+V109</f>
        <v>18.800000000000011</v>
      </c>
      <c r="Q109" s="204">
        <f>T109+W109</f>
        <v>1493.8</v>
      </c>
      <c r="R109" s="204">
        <f>U109+X109</f>
        <v>-1475</v>
      </c>
      <c r="S109" s="45">
        <v>452</v>
      </c>
      <c r="T109" s="68">
        <v>1359</v>
      </c>
      <c r="U109" s="68">
        <v>-907</v>
      </c>
      <c r="V109" s="45">
        <v>-433.2</v>
      </c>
      <c r="W109" s="45">
        <v>134.80000000000001</v>
      </c>
      <c r="X109" s="45">
        <v>-568</v>
      </c>
      <c r="Y109" s="45">
        <v>-175.9</v>
      </c>
      <c r="Z109" s="45">
        <v>17</v>
      </c>
      <c r="AA109" s="45">
        <v>-192.9</v>
      </c>
      <c r="AB109" s="45">
        <v>28.3</v>
      </c>
      <c r="AC109" s="45">
        <v>78.099999999999994</v>
      </c>
      <c r="AD109" s="45">
        <v>-49.8</v>
      </c>
      <c r="AE109" s="45">
        <v>0</v>
      </c>
      <c r="AF109" s="45">
        <v>0</v>
      </c>
      <c r="AG109" s="45">
        <v>0</v>
      </c>
      <c r="AH109" s="45">
        <v>90.2</v>
      </c>
      <c r="AI109" s="45">
        <v>-52.6</v>
      </c>
      <c r="AJ109" s="108">
        <f>VLOOKUP($B109,monthly!$B$3:$Y$260,COLUMN($E:$E))</f>
        <v>1484.31422896</v>
      </c>
      <c r="AK109" s="108">
        <f>VLOOKUP($B109,monthly!$B$3:$Y$260,COLUMN($F:$F))</f>
        <v>1514.9224248616049</v>
      </c>
      <c r="AL109" s="87">
        <v>1354.2</v>
      </c>
      <c r="AM109" s="277">
        <f t="shared" si="10"/>
        <v>312.29999999999995</v>
      </c>
      <c r="AN109" s="279">
        <v>1041.9000000000001</v>
      </c>
      <c r="AO109" s="278">
        <v>184.8</v>
      </c>
      <c r="AP109" s="69"/>
      <c r="AQ109" s="284">
        <v>82.3</v>
      </c>
      <c r="AR109" s="284">
        <v>82.8</v>
      </c>
      <c r="AS109" s="284">
        <v>79.8</v>
      </c>
      <c r="AT109" s="284">
        <v>307.89999999999998</v>
      </c>
      <c r="AU109" s="284">
        <v>326.2</v>
      </c>
      <c r="AV109" s="284">
        <v>210.5</v>
      </c>
      <c r="AW109" s="91">
        <v>7116.8</v>
      </c>
      <c r="AX109" s="114">
        <v>73.099999999999994</v>
      </c>
      <c r="AY109" s="114">
        <v>-82.3</v>
      </c>
      <c r="AZ109" s="108">
        <f>VLOOKUP($B109,monthly!$B$3:$Y$269,COLUMN(G:G))</f>
        <v>3474.9692719100003</v>
      </c>
      <c r="BA109" s="108">
        <f>VLOOKUP($B109,monthly!$B$3:$Y$269,COLUMN($H:$H))</f>
        <v>1495.9040470499999</v>
      </c>
      <c r="BB109" s="108">
        <f>VLOOKUP($B109,monthly!$B$3:$Y$269,COLUMN($I:$I))</f>
        <v>1402.6506889706998</v>
      </c>
      <c r="BC109" s="108">
        <f>VLOOKUP($B109,monthly!$B$3:$Y$269,COLUMN($J:$J))</f>
        <v>1804.2717507400002</v>
      </c>
      <c r="BD109" s="108">
        <f>VLOOKUP($B109,monthly!$B$3:$Y$269,COLUMN($K:$K))</f>
        <v>1222.3204159900001</v>
      </c>
      <c r="BE109" s="108">
        <f>VLOOKUP($B109,monthly!$B$3:$Y$269,COLUMN($L:$L))</f>
        <v>1316.4189999999999</v>
      </c>
      <c r="BF109" s="263"/>
      <c r="BG109" s="264"/>
      <c r="BH109" s="264"/>
      <c r="BI109" s="264"/>
      <c r="BJ109" s="264"/>
      <c r="BK109" s="264"/>
      <c r="BL109" s="264"/>
      <c r="BM109" s="264"/>
      <c r="BN109" s="264"/>
      <c r="BO109" s="264"/>
      <c r="BP109" s="264"/>
      <c r="BQ109" s="264"/>
      <c r="BR109" s="264"/>
      <c r="BS109" s="264"/>
      <c r="BT109" s="264"/>
      <c r="BU109" s="264"/>
      <c r="BV109" s="264"/>
      <c r="BW109" s="264"/>
      <c r="BX109" s="264"/>
      <c r="BY109" s="265"/>
      <c r="BZ109" s="91">
        <v>7116.8</v>
      </c>
      <c r="CA109" s="135">
        <v>2286.6</v>
      </c>
      <c r="CB109" s="68">
        <v>4830.2</v>
      </c>
      <c r="CC109" s="70">
        <f ca="1">SUMIF(monthly!$C:R,E109,monthly!R:R)/COUNTIF(monthly!$C:$C,E109)</f>
        <v>21.156666666666666</v>
      </c>
      <c r="CD109" s="70">
        <f ca="1">SUMIF(monthly!$C:S,$E109,monthly!S:S)/COUNTIF(monthly!$C:$C,$E109)</f>
        <v>290.40000000000003</v>
      </c>
      <c r="CE109" s="70">
        <f ca="1">SUMIF(monthly!$C:T,$E109,monthly!T:T)/COUNTIF(monthly!$C:$C,$E109)</f>
        <v>1558.9966666666667</v>
      </c>
      <c r="CF109" s="70">
        <f ca="1">SUMIF(monthly!$C:U,$E109,monthly!U:U)/COUNTIF(monthly!$C:$C,$E109)</f>
        <v>1489.45</v>
      </c>
      <c r="CG109" s="70">
        <f ca="1">SUMIF(monthly!$C:V,$E109,monthly!V:V)/COUNTIF(monthly!$C:$C,$E109)</f>
        <v>120.71245814732139</v>
      </c>
      <c r="CH109" s="160"/>
      <c r="CI109" s="160"/>
      <c r="CJ109" s="160"/>
      <c r="CK109" s="190">
        <v>136.6</v>
      </c>
    </row>
    <row r="110" spans="2:89" s="45" customFormat="1">
      <c r="B110" s="154">
        <v>37408</v>
      </c>
      <c r="C110" s="154" t="str">
        <f t="shared" si="11"/>
        <v>2</v>
      </c>
      <c r="D110" s="154" t="str">
        <f t="shared" si="12"/>
        <v>_2002</v>
      </c>
      <c r="E110" s="44" t="s">
        <v>627</v>
      </c>
      <c r="F110" s="68">
        <v>644.1</v>
      </c>
      <c r="G110" s="68">
        <v>265.58055000000002</v>
      </c>
      <c r="H110" s="68">
        <f t="shared" si="17"/>
        <v>378.51945000000001</v>
      </c>
      <c r="I110" s="155">
        <f t="shared" si="18"/>
        <v>2.4006359300476898</v>
      </c>
      <c r="J110" s="155">
        <f t="shared" si="19"/>
        <v>5.1140961320601974</v>
      </c>
      <c r="K110" s="155">
        <f t="shared" si="20"/>
        <v>0.57893288126777964</v>
      </c>
      <c r="L110" s="92">
        <v>101.6</v>
      </c>
      <c r="M110" s="283">
        <v>100</v>
      </c>
      <c r="N110" s="283">
        <v>101.8</v>
      </c>
      <c r="O110" s="68">
        <v>-64.599999999999994</v>
      </c>
      <c r="P110" s="204">
        <f t="shared" ref="P110:P123" si="21">S110+V110</f>
        <v>199.5</v>
      </c>
      <c r="Q110" s="204">
        <f t="shared" ref="Q110:Q123" si="22">T110+W110</f>
        <v>1908.5</v>
      </c>
      <c r="R110" s="204">
        <f t="shared" ref="R110:R123" si="23">U110+X110</f>
        <v>-1709</v>
      </c>
      <c r="S110" s="45">
        <v>609</v>
      </c>
      <c r="T110" s="68">
        <v>1677</v>
      </c>
      <c r="U110" s="68">
        <v>-1068</v>
      </c>
      <c r="V110" s="45">
        <v>-409.5</v>
      </c>
      <c r="W110" s="45">
        <v>231.5</v>
      </c>
      <c r="X110" s="45">
        <v>-641</v>
      </c>
      <c r="Y110" s="45">
        <v>-332.4</v>
      </c>
      <c r="Z110" s="45">
        <v>38.299999999999997</v>
      </c>
      <c r="AA110" s="45">
        <v>-370.7</v>
      </c>
      <c r="AB110" s="45">
        <v>68.3</v>
      </c>
      <c r="AC110" s="45">
        <v>114.6</v>
      </c>
      <c r="AD110" s="45">
        <v>-46.3</v>
      </c>
      <c r="AE110" s="45">
        <v>0</v>
      </c>
      <c r="AF110" s="45">
        <v>0</v>
      </c>
      <c r="AG110" s="45">
        <v>0</v>
      </c>
      <c r="AH110" s="45">
        <v>309.60000000000002</v>
      </c>
      <c r="AI110" s="45">
        <v>263.60000000000002</v>
      </c>
      <c r="AJ110" s="108">
        <f>VLOOKUP($B110,monthly!$B$3:$Y$260,COLUMN($E:$E))</f>
        <v>1798.2809213099999</v>
      </c>
      <c r="AK110" s="108">
        <f>VLOOKUP($B110,monthly!$B$3:$Y$260,COLUMN($F:$F))</f>
        <v>1828.9941948591813</v>
      </c>
      <c r="AL110" s="87">
        <v>1671.9</v>
      </c>
      <c r="AM110" s="277">
        <f t="shared" si="10"/>
        <v>371.90000000000009</v>
      </c>
      <c r="AN110" s="278">
        <v>1300</v>
      </c>
      <c r="AO110" s="278">
        <v>261.10000000000002</v>
      </c>
      <c r="AP110" s="69"/>
      <c r="AQ110" s="284">
        <v>89</v>
      </c>
      <c r="AR110" s="284">
        <v>86</v>
      </c>
      <c r="AS110" s="284">
        <v>103.2</v>
      </c>
      <c r="AT110" s="284">
        <v>369.8</v>
      </c>
      <c r="AU110" s="284">
        <v>394.2</v>
      </c>
      <c r="AV110" s="284">
        <v>243.2</v>
      </c>
      <c r="AW110" s="91">
        <v>7320.9</v>
      </c>
      <c r="AX110" s="114">
        <v>61.7</v>
      </c>
      <c r="AY110" s="114">
        <v>-78.3</v>
      </c>
      <c r="AZ110" s="108">
        <f>VLOOKUP($B110,monthly!$B$3:$Y$269,COLUMN(G:G))</f>
        <v>3533.1421922899999</v>
      </c>
      <c r="BA110" s="108">
        <f>VLOOKUP($B110,monthly!$B$3:$Y$269,COLUMN($H:$H))</f>
        <v>1543.08705826</v>
      </c>
      <c r="BB110" s="108">
        <f>VLOOKUP($B110,monthly!$B$3:$Y$269,COLUMN($I:$I))</f>
        <v>1722.5506442904507</v>
      </c>
      <c r="BC110" s="108">
        <f>VLOOKUP($B110,monthly!$B$3:$Y$269,COLUMN($J:$J))</f>
        <v>1812.5046393700002</v>
      </c>
      <c r="BD110" s="108">
        <f>VLOOKUP($B110,monthly!$B$3:$Y$269,COLUMN($K:$K))</f>
        <v>993.32089654999982</v>
      </c>
      <c r="BE110" s="108">
        <f>VLOOKUP($B110,monthly!$B$3:$Y$269,COLUMN($L:$L))</f>
        <v>1296.652</v>
      </c>
      <c r="BF110" s="266"/>
      <c r="BG110" s="69"/>
      <c r="BH110" s="69"/>
      <c r="BI110" s="69"/>
      <c r="BJ110" s="69"/>
      <c r="BK110" s="69"/>
      <c r="BL110" s="69"/>
      <c r="BM110" s="69"/>
      <c r="BN110" s="69"/>
      <c r="BO110" s="69"/>
      <c r="BP110" s="69"/>
      <c r="BQ110" s="69"/>
      <c r="BR110" s="69"/>
      <c r="BS110" s="69"/>
      <c r="BT110" s="69"/>
      <c r="BU110" s="69"/>
      <c r="BV110" s="69"/>
      <c r="BW110" s="69"/>
      <c r="BX110" s="69"/>
      <c r="BY110" s="267"/>
      <c r="BZ110" s="91">
        <v>7320.9</v>
      </c>
      <c r="CA110" s="135">
        <v>2253</v>
      </c>
      <c r="CB110" s="68">
        <v>5067.8999999999996</v>
      </c>
      <c r="CC110" s="70">
        <f ca="1">SUMIF(monthly!$C:R,E110,monthly!R:R)/COUNTIF(monthly!$C:$C,E110)</f>
        <v>25.069999999999997</v>
      </c>
      <c r="CD110" s="70">
        <f ca="1">SUMIF(monthly!$C:S,$E110,monthly!S:S)/COUNTIF(monthly!$C:$C,$E110)</f>
        <v>312.78333333333336</v>
      </c>
      <c r="CE110" s="70">
        <f ca="1">SUMIF(monthly!$C:T,$E110,monthly!T:T)/COUNTIF(monthly!$C:$C,$E110)</f>
        <v>1612.0600000000002</v>
      </c>
      <c r="CF110" s="70">
        <f ca="1">SUMIF(monthly!$C:U,$E110,monthly!U:U)/COUNTIF(monthly!$C:$C,$E110)</f>
        <v>1609.7700000000002</v>
      </c>
      <c r="CG110" s="70">
        <f ca="1">SUMIF(monthly!$C:V,$E110,monthly!V:V)/COUNTIF(monthly!$C:$C,$E110)</f>
        <v>117.52805524553567</v>
      </c>
      <c r="CH110" s="160"/>
      <c r="CI110" s="160"/>
      <c r="CJ110" s="160"/>
      <c r="CK110" s="190">
        <v>137.6</v>
      </c>
    </row>
    <row r="111" spans="2:89" s="45" customFormat="1">
      <c r="B111" s="154">
        <v>37500</v>
      </c>
      <c r="C111" s="154" t="str">
        <f t="shared" si="11"/>
        <v>3</v>
      </c>
      <c r="D111" s="154" t="str">
        <f t="shared" si="12"/>
        <v>_2002</v>
      </c>
      <c r="E111" s="44" t="s">
        <v>628</v>
      </c>
      <c r="F111" s="68">
        <v>686.07100000000003</v>
      </c>
      <c r="G111" s="68">
        <v>281.97744</v>
      </c>
      <c r="H111" s="68">
        <f t="shared" si="17"/>
        <v>404.09356000000002</v>
      </c>
      <c r="I111" s="155">
        <f t="shared" si="18"/>
        <v>6.5162241887905648</v>
      </c>
      <c r="J111" s="155">
        <f t="shared" si="19"/>
        <v>6.1739799846035393</v>
      </c>
      <c r="K111" s="155">
        <f t="shared" si="20"/>
        <v>6.7563529430257896</v>
      </c>
      <c r="L111" s="92">
        <v>102.8</v>
      </c>
      <c r="M111" s="283">
        <v>98.2</v>
      </c>
      <c r="N111" s="283">
        <v>103.2</v>
      </c>
      <c r="O111" s="68">
        <v>-318.7</v>
      </c>
      <c r="P111" s="204">
        <f t="shared" si="21"/>
        <v>-174</v>
      </c>
      <c r="Q111" s="204">
        <f t="shared" si="22"/>
        <v>1719</v>
      </c>
      <c r="R111" s="204">
        <f t="shared" si="23"/>
        <v>-1893</v>
      </c>
      <c r="S111" s="45">
        <v>452</v>
      </c>
      <c r="T111" s="68">
        <v>1571</v>
      </c>
      <c r="U111" s="68">
        <v>-1119</v>
      </c>
      <c r="V111" s="45">
        <v>-626</v>
      </c>
      <c r="W111" s="45">
        <v>148</v>
      </c>
      <c r="X111" s="45">
        <v>-774</v>
      </c>
      <c r="Y111" s="45">
        <v>-164.7</v>
      </c>
      <c r="Z111" s="45">
        <v>22</v>
      </c>
      <c r="AA111" s="45">
        <v>-186.7</v>
      </c>
      <c r="AB111" s="45">
        <v>20</v>
      </c>
      <c r="AC111" s="45">
        <v>84.8</v>
      </c>
      <c r="AD111" s="45">
        <v>-64.8</v>
      </c>
      <c r="AE111" s="45">
        <v>0</v>
      </c>
      <c r="AF111" s="45">
        <v>0</v>
      </c>
      <c r="AG111" s="45">
        <v>0</v>
      </c>
      <c r="AH111" s="45">
        <v>33.9</v>
      </c>
      <c r="AI111" s="45">
        <v>-292.10000000000002</v>
      </c>
      <c r="AJ111" s="108">
        <f>VLOOKUP($B111,monthly!$B$3:$Y$260,COLUMN($E:$E))</f>
        <v>1501.26250594</v>
      </c>
      <c r="AK111" s="108">
        <f>VLOOKUP($B111,monthly!$B$3:$Y$260,COLUMN($F:$F))</f>
        <v>1530.1663949482015</v>
      </c>
      <c r="AL111" s="87">
        <v>1565.6</v>
      </c>
      <c r="AM111" s="277">
        <f t="shared" si="10"/>
        <v>427.5</v>
      </c>
      <c r="AN111" s="279">
        <v>1138.0999999999999</v>
      </c>
      <c r="AO111" s="278">
        <v>316.89999999999998</v>
      </c>
      <c r="AP111" s="69"/>
      <c r="AQ111" s="284">
        <v>76.099999999999994</v>
      </c>
      <c r="AR111" s="284">
        <v>68.099999999999994</v>
      </c>
      <c r="AS111" s="284">
        <v>109.1</v>
      </c>
      <c r="AT111" s="284">
        <v>405.3</v>
      </c>
      <c r="AU111" s="284">
        <v>432.9</v>
      </c>
      <c r="AV111" s="284">
        <v>291.39999999999998</v>
      </c>
      <c r="AW111" s="91">
        <v>7898.5</v>
      </c>
      <c r="AX111" s="114">
        <v>61.3</v>
      </c>
      <c r="AY111" s="114">
        <v>-94.7</v>
      </c>
      <c r="AZ111" s="108">
        <f>VLOOKUP($B111,monthly!$B$3:$Y$269,COLUMN(G:G))</f>
        <v>3470.29807428</v>
      </c>
      <c r="BA111" s="108">
        <f>VLOOKUP($B111,monthly!$B$3:$Y$269,COLUMN($H:$H))</f>
        <v>1521.0842199900001</v>
      </c>
      <c r="BB111" s="108">
        <f>VLOOKUP($B111,monthly!$B$3:$Y$269,COLUMN($I:$I))</f>
        <v>1505.4659681056328</v>
      </c>
      <c r="BC111" s="108">
        <f>VLOOKUP($B111,monthly!$B$3:$Y$269,COLUMN($J:$J))</f>
        <v>1841.5005566899999</v>
      </c>
      <c r="BD111" s="108">
        <f>VLOOKUP($B111,monthly!$B$3:$Y$269,COLUMN($K:$K))</f>
        <v>1163.8897980900001</v>
      </c>
      <c r="BE111" s="108">
        <f>VLOOKUP($B111,monthly!$B$3:$Y$269,COLUMN($L:$L))</f>
        <v>1323.44</v>
      </c>
      <c r="BF111" s="266"/>
      <c r="BG111" s="69"/>
      <c r="BH111" s="69"/>
      <c r="BI111" s="69"/>
      <c r="BJ111" s="69"/>
      <c r="BK111" s="69"/>
      <c r="BL111" s="69"/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267"/>
      <c r="BZ111" s="91">
        <v>7898.5</v>
      </c>
      <c r="CA111" s="135">
        <v>2393.8000000000002</v>
      </c>
      <c r="CB111" s="68">
        <v>5504.7</v>
      </c>
      <c r="CC111" s="70">
        <f ca="1">SUMIF(monthly!$C:R,E111,monthly!R:R)/COUNTIF(monthly!$C:$C,E111)</f>
        <v>26.91333333333333</v>
      </c>
      <c r="CD111" s="70">
        <f ca="1">SUMIF(monthly!$C:S,$E111,monthly!S:S)/COUNTIF(monthly!$C:$C,$E111)</f>
        <v>314.23333333333335</v>
      </c>
      <c r="CE111" s="70">
        <f ca="1">SUMIF(monthly!$C:T,$E111,monthly!T:T)/COUNTIF(monthly!$C:$C,$E111)</f>
        <v>1516.7133333333334</v>
      </c>
      <c r="CF111" s="70">
        <f ca="1">SUMIF(monthly!$C:U,$E111,monthly!U:U)/COUNTIF(monthly!$C:$C,$E111)</f>
        <v>1999.5600000000002</v>
      </c>
      <c r="CG111" s="70">
        <f ca="1">SUMIF(monthly!$C:V,$E111,monthly!V:V)/COUNTIF(monthly!$C:$C,$E111)</f>
        <v>106.59886997767853</v>
      </c>
      <c r="CH111" s="160"/>
      <c r="CI111" s="160"/>
      <c r="CJ111" s="160"/>
      <c r="CK111" s="190">
        <v>138.5</v>
      </c>
    </row>
    <row r="112" spans="2:89" s="45" customFormat="1">
      <c r="B112" s="154">
        <v>37591</v>
      </c>
      <c r="C112" s="154" t="str">
        <f t="shared" si="11"/>
        <v>4</v>
      </c>
      <c r="D112" s="154" t="str">
        <f t="shared" si="12"/>
        <v>_2002</v>
      </c>
      <c r="E112" s="44" t="s">
        <v>629</v>
      </c>
      <c r="F112" s="68">
        <v>709.87400000000002</v>
      </c>
      <c r="G112" s="68">
        <v>287.7690996</v>
      </c>
      <c r="H112" s="68">
        <f t="shared" si="17"/>
        <v>422.10490040000002</v>
      </c>
      <c r="I112" s="155">
        <f t="shared" si="18"/>
        <v>3.4694659882140488</v>
      </c>
      <c r="J112" s="155">
        <f t="shared" si="19"/>
        <v>2.0539443155452419</v>
      </c>
      <c r="K112" s="155">
        <f t="shared" si="20"/>
        <v>4.4572203526331844</v>
      </c>
      <c r="L112" s="92">
        <v>103.2</v>
      </c>
      <c r="M112" s="283">
        <v>96.9</v>
      </c>
      <c r="N112" s="283">
        <v>103.8</v>
      </c>
      <c r="O112" s="68">
        <v>9.6</v>
      </c>
      <c r="P112" s="204">
        <f t="shared" si="21"/>
        <v>135</v>
      </c>
      <c r="Q112" s="204">
        <f t="shared" si="22"/>
        <v>1895</v>
      </c>
      <c r="R112" s="204">
        <f t="shared" si="23"/>
        <v>-1760</v>
      </c>
      <c r="S112" s="45">
        <v>677</v>
      </c>
      <c r="T112" s="68">
        <v>1780</v>
      </c>
      <c r="U112" s="68">
        <v>-1103</v>
      </c>
      <c r="V112" s="45">
        <v>-542</v>
      </c>
      <c r="W112" s="45">
        <v>115</v>
      </c>
      <c r="X112" s="45">
        <v>-657</v>
      </c>
      <c r="Y112" s="45">
        <v>-114.5</v>
      </c>
      <c r="Z112" s="45">
        <v>28.9</v>
      </c>
      <c r="AA112" s="45">
        <v>-143.4</v>
      </c>
      <c r="AB112" s="45">
        <v>-10.9</v>
      </c>
      <c r="AC112" s="45">
        <v>56.7</v>
      </c>
      <c r="AD112" s="45">
        <v>-67.599999999999994</v>
      </c>
      <c r="AE112" s="45">
        <v>0</v>
      </c>
      <c r="AF112" s="45">
        <v>0</v>
      </c>
      <c r="AG112" s="45">
        <v>0</v>
      </c>
      <c r="AH112" s="45">
        <v>-113.6</v>
      </c>
      <c r="AI112" s="45">
        <v>-158.1</v>
      </c>
      <c r="AJ112" s="108">
        <f>VLOOKUP($B112,monthly!$B$3:$Y$260,COLUMN($E:$E))</f>
        <v>1350.3882779999999</v>
      </c>
      <c r="AK112" s="108">
        <f>VLOOKUP($B112,monthly!$B$3:$Y$260,COLUMN($F:$F))</f>
        <v>1376.5081440939468</v>
      </c>
      <c r="AL112" s="87">
        <v>1775.4</v>
      </c>
      <c r="AM112" s="277">
        <f t="shared" si="10"/>
        <v>481.40000000000009</v>
      </c>
      <c r="AN112" s="278">
        <v>1294</v>
      </c>
      <c r="AO112" s="278">
        <v>322.10000000000002</v>
      </c>
      <c r="AP112" s="69"/>
      <c r="AQ112" s="284">
        <v>83.5</v>
      </c>
      <c r="AR112" s="284">
        <v>75.2</v>
      </c>
      <c r="AS112" s="284">
        <v>113.7</v>
      </c>
      <c r="AT112" s="284">
        <v>424.2</v>
      </c>
      <c r="AU112" s="284">
        <v>450.1</v>
      </c>
      <c r="AV112" s="284">
        <v>339.7</v>
      </c>
      <c r="AW112" s="91">
        <v>8365.2999999999993</v>
      </c>
      <c r="AX112" s="114">
        <v>60.9</v>
      </c>
      <c r="AY112" s="114">
        <v>-108.4</v>
      </c>
      <c r="AZ112" s="108">
        <f>VLOOKUP($B112,monthly!$B$3:$Y$269,COLUMN(G:G))</f>
        <v>3569.19387413</v>
      </c>
      <c r="BA112" s="108">
        <f>VLOOKUP($B112,monthly!$B$3:$Y$269,COLUMN($H:$H))</f>
        <v>1598.6767155500002</v>
      </c>
      <c r="BB112" s="108">
        <f>VLOOKUP($B112,monthly!$B$3:$Y$269,COLUMN($I:$I))</f>
        <v>1421.2665109675349</v>
      </c>
      <c r="BC112" s="108">
        <f>VLOOKUP($B112,monthly!$B$3:$Y$269,COLUMN($J:$J))</f>
        <v>1780.1940101600001</v>
      </c>
      <c r="BD112" s="108">
        <f>VLOOKUP($B112,monthly!$B$3:$Y$269,COLUMN($K:$K))</f>
        <v>1365.9508772699996</v>
      </c>
      <c r="BE112" s="108">
        <f>VLOOKUP($B112,monthly!$B$3:$Y$269,COLUMN($L:$L))</f>
        <v>1251.8240000000001</v>
      </c>
      <c r="BF112" s="266"/>
      <c r="BG112" s="69"/>
      <c r="BH112" s="69"/>
      <c r="BI112" s="69"/>
      <c r="BJ112" s="69"/>
      <c r="BK112" s="69"/>
      <c r="BL112" s="69"/>
      <c r="BM112" s="69"/>
      <c r="BN112" s="69"/>
      <c r="BO112" s="69"/>
      <c r="BP112" s="69"/>
      <c r="BQ112" s="69"/>
      <c r="BR112" s="69"/>
      <c r="BS112" s="69"/>
      <c r="BT112" s="69"/>
      <c r="BU112" s="69"/>
      <c r="BV112" s="69"/>
      <c r="BW112" s="69"/>
      <c r="BX112" s="69"/>
      <c r="BY112" s="267"/>
      <c r="BZ112" s="91">
        <v>8365.2999999999993</v>
      </c>
      <c r="CA112" s="135">
        <v>2588.3000000000002</v>
      </c>
      <c r="CB112" s="68">
        <v>5777</v>
      </c>
      <c r="CC112" s="70">
        <f ca="1">SUMIF(monthly!$C:R,E112,monthly!R:R)/COUNTIF(monthly!$C:$C,E112)</f>
        <v>26.856666666666666</v>
      </c>
      <c r="CD112" s="70">
        <f ca="1">SUMIF(monthly!$C:S,$E112,monthly!S:S)/COUNTIF(monthly!$C:$C,$E112)</f>
        <v>322.71333333333337</v>
      </c>
      <c r="CE112" s="70">
        <f ca="1">SUMIF(monthly!$C:T,$E112,monthly!T:T)/COUNTIF(monthly!$C:$C,$E112)</f>
        <v>1553.39</v>
      </c>
      <c r="CF112" s="70">
        <f ca="1">SUMIF(monthly!$C:U,$E112,monthly!U:U)/COUNTIF(monthly!$C:$C,$E112)</f>
        <v>2017.39</v>
      </c>
      <c r="CG112" s="70">
        <f ca="1">SUMIF(monthly!$C:V,$E112,monthly!V:V)/COUNTIF(monthly!$C:$C,$E112)</f>
        <v>129.79390345982139</v>
      </c>
      <c r="CH112" s="160"/>
      <c r="CI112" s="160"/>
      <c r="CJ112" s="160"/>
      <c r="CK112" s="190">
        <v>139.5</v>
      </c>
    </row>
    <row r="113" spans="2:89" s="45" customFormat="1">
      <c r="B113" s="154">
        <v>37681</v>
      </c>
      <c r="C113" s="154" t="str">
        <f t="shared" si="11"/>
        <v>1</v>
      </c>
      <c r="D113" s="154" t="str">
        <f t="shared" si="12"/>
        <v>_2003</v>
      </c>
      <c r="E113" s="44" t="s">
        <v>630</v>
      </c>
      <c r="F113" s="68">
        <v>758.91399999999999</v>
      </c>
      <c r="G113" s="68">
        <v>312.58646729999998</v>
      </c>
      <c r="H113" s="68">
        <f t="shared" si="17"/>
        <v>446.32753270000001</v>
      </c>
      <c r="I113" s="155">
        <f t="shared" si="18"/>
        <v>6.9082682278826857</v>
      </c>
      <c r="J113" s="155">
        <f t="shared" si="19"/>
        <v>8.6240557914300631</v>
      </c>
      <c r="K113" s="155">
        <f t="shared" si="20"/>
        <v>5.7385337808316894</v>
      </c>
      <c r="L113" s="92">
        <v>104.3</v>
      </c>
      <c r="M113" s="283">
        <v>98.5</v>
      </c>
      <c r="N113" s="283">
        <v>104.9</v>
      </c>
      <c r="O113" s="68">
        <v>407</v>
      </c>
      <c r="P113" s="204">
        <f t="shared" si="21"/>
        <v>344</v>
      </c>
      <c r="Q113" s="204">
        <f t="shared" si="22"/>
        <v>2236</v>
      </c>
      <c r="R113" s="204">
        <f t="shared" si="23"/>
        <v>-1892</v>
      </c>
      <c r="S113" s="45">
        <v>955</v>
      </c>
      <c r="T113" s="68">
        <v>2038</v>
      </c>
      <c r="U113" s="68">
        <v>-1083</v>
      </c>
      <c r="V113" s="45">
        <v>-611</v>
      </c>
      <c r="W113" s="45">
        <v>198</v>
      </c>
      <c r="X113" s="45">
        <v>-809</v>
      </c>
      <c r="Y113" s="45">
        <v>-205</v>
      </c>
      <c r="Z113" s="45">
        <v>9</v>
      </c>
      <c r="AA113" s="45">
        <v>-214</v>
      </c>
      <c r="AB113" s="45">
        <v>268</v>
      </c>
      <c r="AC113" s="45">
        <v>332</v>
      </c>
      <c r="AD113" s="45">
        <v>-64</v>
      </c>
      <c r="AE113" s="45">
        <v>0</v>
      </c>
      <c r="AF113" s="45">
        <v>0</v>
      </c>
      <c r="AG113" s="45">
        <v>0</v>
      </c>
      <c r="AH113" s="45">
        <v>-537.70000000000005</v>
      </c>
      <c r="AI113" s="45">
        <v>-155.6</v>
      </c>
      <c r="AJ113" s="108">
        <f>VLOOKUP($B113,monthly!$B$3:$Y$260,COLUMN($E:$E))</f>
        <v>1200.7115105099999</v>
      </c>
      <c r="AK113" s="108">
        <f>VLOOKUP($B113,monthly!$B$3:$Y$260,COLUMN($F:$F))</f>
        <v>1221.7363813419283</v>
      </c>
      <c r="AL113" s="87">
        <v>2033.3</v>
      </c>
      <c r="AM113" s="277">
        <f t="shared" si="10"/>
        <v>441.79999999999995</v>
      </c>
      <c r="AN113" s="278">
        <v>1591.5</v>
      </c>
      <c r="AO113" s="278">
        <v>289.60000000000002</v>
      </c>
      <c r="AP113" s="69"/>
      <c r="AQ113" s="284">
        <v>97.9</v>
      </c>
      <c r="AR113" s="284">
        <v>95.6</v>
      </c>
      <c r="AS113" s="284">
        <v>106.1</v>
      </c>
      <c r="AT113" s="284">
        <v>444</v>
      </c>
      <c r="AU113" s="284">
        <v>475.5</v>
      </c>
      <c r="AV113" s="284">
        <v>331.5</v>
      </c>
      <c r="AW113" s="93">
        <v>7802.7</v>
      </c>
      <c r="AX113" s="114">
        <v>35</v>
      </c>
      <c r="AY113" s="114">
        <v>-112</v>
      </c>
      <c r="AZ113" s="108">
        <f>VLOOKUP($B113,monthly!$B$3:$Y$269,COLUMN(G:G))</f>
        <v>3440.3973981999998</v>
      </c>
      <c r="BA113" s="108">
        <f>VLOOKUP($B113,monthly!$B$3:$Y$269,COLUMN($H:$H))</f>
        <v>1521.8072259600001</v>
      </c>
      <c r="BB113" s="108">
        <f>VLOOKUP($B113,monthly!$B$3:$Y$269,COLUMN($I:$I))</f>
        <v>1307.3038632466232</v>
      </c>
      <c r="BC113" s="108">
        <f>VLOOKUP($B113,monthly!$B$3:$Y$269,COLUMN($J:$J))</f>
        <v>1755.7555073899998</v>
      </c>
      <c r="BD113" s="108">
        <f>VLOOKUP($B113,monthly!$B$3:$Y$269,COLUMN($K:$K))</f>
        <v>1335.3676907699999</v>
      </c>
      <c r="BE113" s="108">
        <f>VLOOKUP($B113,monthly!$B$3:$Y$269,COLUMN($L:$L))</f>
        <v>1269.2149999999999</v>
      </c>
      <c r="BF113" s="266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267"/>
      <c r="BZ113" s="93">
        <v>7802.7</v>
      </c>
      <c r="CA113" s="135">
        <v>2762.6</v>
      </c>
      <c r="CB113" s="68">
        <v>5040.1000000000004</v>
      </c>
      <c r="CC113" s="70">
        <f ca="1">SUMIF(monthly!$C:R,E113,monthly!R:R)/COUNTIF(monthly!$C:$C,E113)</f>
        <v>31.426666666666666</v>
      </c>
      <c r="CD113" s="70">
        <f ca="1">SUMIF(monthly!$C:S,$E113,monthly!S:S)/COUNTIF(monthly!$C:$C,$E113)</f>
        <v>352.12666666666672</v>
      </c>
      <c r="CE113" s="70">
        <f ca="1">SUMIF(monthly!$C:T,$E113,monthly!T:T)/COUNTIF(monthly!$C:$C,$E113)</f>
        <v>1662.7166666666665</v>
      </c>
      <c r="CF113" s="70">
        <f ca="1">SUMIF(monthly!$C:U,$E113,monthly!U:U)/COUNTIF(monthly!$C:$C,$E113)</f>
        <v>2136.7766666666666</v>
      </c>
      <c r="CG113" s="70">
        <f ca="1">SUMIF(monthly!$C:V,$E113,monthly!V:V)/COUNTIF(monthly!$C:$C,$E113)</f>
        <v>127.42853422619048</v>
      </c>
      <c r="CH113" s="160"/>
      <c r="CI113" s="160"/>
      <c r="CJ113" s="160"/>
      <c r="CK113" s="190">
        <v>141.30000000000001</v>
      </c>
    </row>
    <row r="114" spans="2:89" s="45" customFormat="1">
      <c r="B114" s="154">
        <v>37773</v>
      </c>
      <c r="C114" s="154" t="str">
        <f t="shared" si="11"/>
        <v>2</v>
      </c>
      <c r="D114" s="154" t="str">
        <f t="shared" si="12"/>
        <v>_2003</v>
      </c>
      <c r="E114" s="44" t="s">
        <v>631</v>
      </c>
      <c r="F114" s="68">
        <v>766.15200000000004</v>
      </c>
      <c r="G114" s="68">
        <v>305.25693480000001</v>
      </c>
      <c r="H114" s="68">
        <f t="shared" si="17"/>
        <v>460.89506520000003</v>
      </c>
      <c r="I114" s="155">
        <f t="shared" si="18"/>
        <v>0.95373125281652538</v>
      </c>
      <c r="J114" s="155">
        <f t="shared" si="19"/>
        <v>-2.3448016042759701</v>
      </c>
      <c r="K114" s="155">
        <f t="shared" si="20"/>
        <v>3.2638659801862646</v>
      </c>
      <c r="L114" s="92">
        <v>109</v>
      </c>
      <c r="M114" s="283">
        <v>97.5</v>
      </c>
      <c r="N114" s="283">
        <v>110</v>
      </c>
      <c r="O114" s="68">
        <v>-388</v>
      </c>
      <c r="P114" s="204">
        <f t="shared" si="21"/>
        <v>203</v>
      </c>
      <c r="Q114" s="204">
        <f t="shared" si="22"/>
        <v>2098</v>
      </c>
      <c r="R114" s="204">
        <f t="shared" si="23"/>
        <v>-1895</v>
      </c>
      <c r="S114" s="45">
        <v>803</v>
      </c>
      <c r="T114" s="68">
        <v>1875</v>
      </c>
      <c r="U114" s="68">
        <v>-1072</v>
      </c>
      <c r="V114" s="45">
        <v>-600</v>
      </c>
      <c r="W114" s="45">
        <v>223</v>
      </c>
      <c r="X114" s="45">
        <v>-823</v>
      </c>
      <c r="Y114" s="45">
        <v>-887</v>
      </c>
      <c r="Z114" s="45">
        <v>28</v>
      </c>
      <c r="AA114" s="45">
        <v>-915</v>
      </c>
      <c r="AB114" s="45">
        <v>296</v>
      </c>
      <c r="AC114" s="45">
        <v>348</v>
      </c>
      <c r="AD114" s="45">
        <v>-52</v>
      </c>
      <c r="AE114" s="45">
        <v>0</v>
      </c>
      <c r="AF114" s="45">
        <v>0</v>
      </c>
      <c r="AG114" s="45">
        <v>0</v>
      </c>
      <c r="AH114" s="45">
        <v>471</v>
      </c>
      <c r="AI114" s="45">
        <v>59.9</v>
      </c>
      <c r="AJ114" s="108">
        <f>VLOOKUP($B114,monthly!$B$3:$Y$260,COLUMN($E:$E))</f>
        <v>1262.7696869699998</v>
      </c>
      <c r="AK114" s="108">
        <f>VLOOKUP($B114,monthly!$B$3:$Y$260,COLUMN($F:$F))</f>
        <v>1281.739835436779</v>
      </c>
      <c r="AL114" s="87">
        <v>1869.7</v>
      </c>
      <c r="AM114" s="277">
        <f t="shared" si="10"/>
        <v>520.29999999999995</v>
      </c>
      <c r="AN114" s="278">
        <v>1349.4</v>
      </c>
      <c r="AO114" s="278">
        <v>385.3</v>
      </c>
      <c r="AP114" s="69"/>
      <c r="AQ114" s="284">
        <v>92.3</v>
      </c>
      <c r="AR114" s="284">
        <v>82.9</v>
      </c>
      <c r="AS114" s="284">
        <v>124.5</v>
      </c>
      <c r="AT114" s="284">
        <v>405</v>
      </c>
      <c r="AU114" s="284">
        <v>433.9</v>
      </c>
      <c r="AV114" s="284">
        <v>306.39999999999998</v>
      </c>
      <c r="AW114" s="91">
        <v>7792.6</v>
      </c>
      <c r="AX114" s="114">
        <v>33.5</v>
      </c>
      <c r="AY114" s="114">
        <v>-108.7</v>
      </c>
      <c r="AZ114" s="108">
        <f>VLOOKUP($B114,monthly!$B$3:$Y$269,COLUMN(G:G))</f>
        <v>3377.31067515</v>
      </c>
      <c r="BA114" s="108">
        <f>VLOOKUP($B114,monthly!$B$3:$Y$269,COLUMN($H:$H))</f>
        <v>1656.3748867600002</v>
      </c>
      <c r="BB114" s="108">
        <f>VLOOKUP($B114,monthly!$B$3:$Y$269,COLUMN($I:$I))</f>
        <v>1303.2973122589631</v>
      </c>
      <c r="BC114" s="108">
        <f>VLOOKUP($B114,monthly!$B$3:$Y$269,COLUMN($J:$J))</f>
        <v>1741.2836688400002</v>
      </c>
      <c r="BD114" s="108">
        <f>VLOOKUP($B114,monthly!$B$3:$Y$269,COLUMN($K:$K))</f>
        <v>1331.7859473100002</v>
      </c>
      <c r="BE114" s="108">
        <f>VLOOKUP($B114,monthly!$B$3:$Y$269,COLUMN($L:$L))</f>
        <v>1261.4849999999999</v>
      </c>
      <c r="BF114" s="266"/>
      <c r="BG114" s="69"/>
      <c r="BH114" s="69"/>
      <c r="BI114" s="69"/>
      <c r="BJ114" s="69"/>
      <c r="BK114" s="69"/>
      <c r="BL114" s="69"/>
      <c r="BM114" s="69"/>
      <c r="BN114" s="69"/>
      <c r="BO114" s="69"/>
      <c r="BP114" s="69"/>
      <c r="BQ114" s="69"/>
      <c r="BR114" s="69"/>
      <c r="BS114" s="69"/>
      <c r="BT114" s="69"/>
      <c r="BU114" s="69"/>
      <c r="BV114" s="69"/>
      <c r="BW114" s="69"/>
      <c r="BX114" s="69"/>
      <c r="BY114" s="267"/>
      <c r="BZ114" s="91">
        <v>7792.6</v>
      </c>
      <c r="CA114" s="135">
        <v>2946.2</v>
      </c>
      <c r="CB114" s="68">
        <v>4846.3999999999996</v>
      </c>
      <c r="CC114" s="70">
        <f ca="1">SUMIF(monthly!$C:R,E114,monthly!R:R)/COUNTIF(monthly!$C:$C,E114)</f>
        <v>26.126666666666665</v>
      </c>
      <c r="CD114" s="70">
        <f ca="1">SUMIF(monthly!$C:S,$E114,monthly!S:S)/COUNTIF(monthly!$C:$C,$E114)</f>
        <v>346.79666666666662</v>
      </c>
      <c r="CE114" s="70">
        <f ca="1">SUMIF(monthly!$C:T,$E114,monthly!T:T)/COUNTIF(monthly!$C:$C,$E114)</f>
        <v>1641.36</v>
      </c>
      <c r="CF114" s="70">
        <f ca="1">SUMIF(monthly!$C:U,$E114,monthly!U:U)/COUNTIF(monthly!$C:$C,$E114)</f>
        <v>1746.8233333333335</v>
      </c>
      <c r="CG114" s="70">
        <f ca="1">SUMIF(monthly!$C:V,$E114,monthly!V:V)/COUNTIF(monthly!$C:$C,$E114)</f>
        <v>126.35396205357144</v>
      </c>
      <c r="CH114" s="160"/>
      <c r="CI114" s="160"/>
      <c r="CJ114" s="160"/>
      <c r="CK114" s="190">
        <v>141.30000000000001</v>
      </c>
    </row>
    <row r="115" spans="2:89" s="45" customFormat="1">
      <c r="B115" s="154">
        <v>37865</v>
      </c>
      <c r="C115" s="154" t="str">
        <f t="shared" si="11"/>
        <v>3</v>
      </c>
      <c r="D115" s="154" t="str">
        <f t="shared" si="12"/>
        <v>_2003</v>
      </c>
      <c r="E115" s="44" t="s">
        <v>632</v>
      </c>
      <c r="F115" s="68">
        <v>766.82899999999995</v>
      </c>
      <c r="G115" s="68">
        <v>306.94650960000001</v>
      </c>
      <c r="H115" s="68">
        <f t="shared" si="17"/>
        <v>459.88249039999994</v>
      </c>
      <c r="I115" s="155">
        <f t="shared" si="18"/>
        <v>8.8363666739743607E-2</v>
      </c>
      <c r="J115" s="155">
        <f t="shared" si="19"/>
        <v>0.55349268350184389</v>
      </c>
      <c r="K115" s="155">
        <f t="shared" si="20"/>
        <v>-0.2196974705209076</v>
      </c>
      <c r="L115" s="92">
        <v>108.7</v>
      </c>
      <c r="M115" s="283">
        <v>97.7</v>
      </c>
      <c r="N115" s="283">
        <v>109.7</v>
      </c>
      <c r="O115" s="68">
        <v>221</v>
      </c>
      <c r="P115" s="204">
        <f t="shared" si="21"/>
        <v>445</v>
      </c>
      <c r="Q115" s="204">
        <f t="shared" si="22"/>
        <v>2156</v>
      </c>
      <c r="R115" s="204">
        <f t="shared" si="23"/>
        <v>-1711</v>
      </c>
      <c r="S115" s="45">
        <v>921</v>
      </c>
      <c r="T115" s="68">
        <v>1922</v>
      </c>
      <c r="U115" s="45">
        <v>-1001</v>
      </c>
      <c r="V115" s="45">
        <v>-476</v>
      </c>
      <c r="W115" s="45">
        <v>234</v>
      </c>
      <c r="X115" s="45">
        <v>-710</v>
      </c>
      <c r="Y115" s="45">
        <v>-306</v>
      </c>
      <c r="Z115" s="45">
        <v>10</v>
      </c>
      <c r="AA115" s="45">
        <v>-316</v>
      </c>
      <c r="AB115" s="45">
        <v>82</v>
      </c>
      <c r="AC115" s="45">
        <v>207</v>
      </c>
      <c r="AD115" s="45">
        <v>-125</v>
      </c>
      <c r="AE115" s="45">
        <v>0</v>
      </c>
      <c r="AF115" s="45">
        <v>0</v>
      </c>
      <c r="AG115" s="45">
        <v>0</v>
      </c>
      <c r="AH115" s="45">
        <v>-103</v>
      </c>
      <c r="AI115" s="45">
        <v>153.9</v>
      </c>
      <c r="AJ115" s="108">
        <f>VLOOKUP($B115,monthly!$B$3:$Y$260,COLUMN($E:$E))</f>
        <v>1455.8100146199999</v>
      </c>
      <c r="AK115" s="108">
        <f>VLOOKUP($B115,monthly!$B$3:$Y$260,COLUMN($F:$F))</f>
        <v>1471.9817769948609</v>
      </c>
      <c r="AL115" s="87">
        <v>1917</v>
      </c>
      <c r="AM115" s="277">
        <f t="shared" si="10"/>
        <v>492</v>
      </c>
      <c r="AN115" s="278">
        <v>1425</v>
      </c>
      <c r="AO115" s="278">
        <v>369</v>
      </c>
      <c r="AP115" s="69"/>
      <c r="AQ115" s="284">
        <v>98.6</v>
      </c>
      <c r="AR115" s="284">
        <v>91.8</v>
      </c>
      <c r="AS115" s="284">
        <v>123.1</v>
      </c>
      <c r="AT115" s="284">
        <v>384.9</v>
      </c>
      <c r="AU115" s="284">
        <v>418.2</v>
      </c>
      <c r="AV115" s="284">
        <v>264.60000000000002</v>
      </c>
      <c r="AW115" s="91">
        <v>7519.2</v>
      </c>
      <c r="AX115" s="114">
        <v>36.200000000000003</v>
      </c>
      <c r="AY115" s="114">
        <v>-115.4</v>
      </c>
      <c r="AZ115" s="108">
        <f>VLOOKUP($B115,monthly!$B$3:$Y$269,COLUMN(G:G))</f>
        <v>3329.3220464100004</v>
      </c>
      <c r="BA115" s="108">
        <f>VLOOKUP($B115,monthly!$B$3:$Y$269,COLUMN($H:$H))</f>
        <v>1609.4740049500001</v>
      </c>
      <c r="BB115" s="108">
        <f>VLOOKUP($B115,monthly!$B$3:$Y$269,COLUMN($I:$I))</f>
        <v>1402.7914425473391</v>
      </c>
      <c r="BC115" s="108">
        <f>VLOOKUP($B115,monthly!$B$3:$Y$269,COLUMN($J:$J))</f>
        <v>1727.7156292700001</v>
      </c>
      <c r="BD115" s="108">
        <f>VLOOKUP($B115,monthly!$B$3:$Y$269,COLUMN($K:$K))</f>
        <v>1212.5708279499997</v>
      </c>
      <c r="BE115" s="108">
        <f>VLOOKUP($B115,monthly!$B$3:$Y$269,COLUMN($L:$L))</f>
        <v>1271.0609999999999</v>
      </c>
      <c r="BF115" s="266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267"/>
      <c r="BZ115" s="91">
        <v>7519.2</v>
      </c>
      <c r="CA115" s="135">
        <v>2816.1</v>
      </c>
      <c r="CB115" s="68">
        <v>4703.1000000000004</v>
      </c>
      <c r="CC115" s="70">
        <f ca="1">SUMIF(monthly!$C:R,E115,monthly!R:R)/COUNTIF(monthly!$C:$C,E115)</f>
        <v>28.443333333333332</v>
      </c>
      <c r="CD115" s="70">
        <f ca="1">SUMIF(monthly!$C:S,$E115,monthly!S:S)/COUNTIF(monthly!$C:$C,$E115)</f>
        <v>363.24666666666667</v>
      </c>
      <c r="CE115" s="70">
        <f ca="1">SUMIF(monthly!$C:T,$E115,monthly!T:T)/COUNTIF(monthly!$C:$C,$E115)</f>
        <v>1753.0766666666666</v>
      </c>
      <c r="CF115" s="70">
        <f ca="1">SUMIF(monthly!$C:U,$E115,monthly!U:U)/COUNTIF(monthly!$C:$C,$E115)</f>
        <v>1582.6033333333335</v>
      </c>
      <c r="CG115" s="70">
        <f ca="1">SUMIF(monthly!$C:V,$E115,monthly!V:V)/COUNTIF(monthly!$C:$C,$E115)</f>
        <v>125.41043526785718</v>
      </c>
      <c r="CH115" s="160"/>
      <c r="CI115" s="160"/>
      <c r="CJ115" s="160"/>
      <c r="CK115" s="190">
        <v>142.1</v>
      </c>
    </row>
    <row r="116" spans="2:89" s="45" customFormat="1">
      <c r="B116" s="154">
        <v>37956</v>
      </c>
      <c r="C116" s="154" t="str">
        <f t="shared" si="11"/>
        <v>4</v>
      </c>
      <c r="D116" s="154" t="str">
        <f t="shared" si="12"/>
        <v>_2003</v>
      </c>
      <c r="E116" s="44" t="s">
        <v>633</v>
      </c>
      <c r="F116" s="68">
        <v>769.80799999999999</v>
      </c>
      <c r="G116" s="68">
        <v>307.51937850000002</v>
      </c>
      <c r="H116" s="68">
        <f t="shared" si="17"/>
        <v>462.28862149999998</v>
      </c>
      <c r="I116" s="155">
        <f t="shared" si="18"/>
        <v>0.38848296034710295</v>
      </c>
      <c r="J116" s="155">
        <f t="shared" si="19"/>
        <v>0.18663476602047702</v>
      </c>
      <c r="K116" s="155">
        <f t="shared" si="20"/>
        <v>0.52320563409735676</v>
      </c>
      <c r="L116" s="92">
        <v>108.5</v>
      </c>
      <c r="M116" s="283">
        <v>96.7</v>
      </c>
      <c r="N116" s="283">
        <v>109.5</v>
      </c>
      <c r="O116" s="68">
        <v>256</v>
      </c>
      <c r="P116" s="204">
        <f t="shared" si="21"/>
        <v>356</v>
      </c>
      <c r="Q116" s="204">
        <f t="shared" si="22"/>
        <v>2181</v>
      </c>
      <c r="R116" s="204">
        <f t="shared" si="23"/>
        <v>-1825</v>
      </c>
      <c r="S116" s="45">
        <v>932</v>
      </c>
      <c r="T116" s="68">
        <v>2007</v>
      </c>
      <c r="U116" s="45">
        <v>-1075</v>
      </c>
      <c r="V116" s="45">
        <v>-576</v>
      </c>
      <c r="W116" s="45">
        <v>174</v>
      </c>
      <c r="X116" s="45">
        <v>-750</v>
      </c>
      <c r="Y116" s="45">
        <v>-301</v>
      </c>
      <c r="Z116" s="45">
        <v>11</v>
      </c>
      <c r="AA116" s="45">
        <v>-312</v>
      </c>
      <c r="AB116" s="45">
        <v>201</v>
      </c>
      <c r="AC116" s="45">
        <v>250</v>
      </c>
      <c r="AD116" s="45">
        <v>-49</v>
      </c>
      <c r="AE116" s="45">
        <v>0</v>
      </c>
      <c r="AF116" s="45">
        <v>0</v>
      </c>
      <c r="AG116" s="45">
        <v>0</v>
      </c>
      <c r="AH116" s="45">
        <v>-15</v>
      </c>
      <c r="AI116" s="45">
        <v>294.89999999999998</v>
      </c>
      <c r="AJ116" s="108">
        <f>VLOOKUP($B116,monthly!$B$3:$Y$260,COLUMN($E:$E))</f>
        <v>1728.3178942</v>
      </c>
      <c r="AK116" s="108">
        <f>VLOOKUP($B116,monthly!$B$3:$Y$260,COLUMN($F:$F))</f>
        <v>1742.6512685835821</v>
      </c>
      <c r="AL116" s="87">
        <v>2002.1</v>
      </c>
      <c r="AM116" s="277">
        <f t="shared" si="10"/>
        <v>478</v>
      </c>
      <c r="AN116" s="278">
        <v>1524.1</v>
      </c>
      <c r="AO116" s="278">
        <v>346.9</v>
      </c>
      <c r="AP116" s="69"/>
      <c r="AQ116" s="284">
        <v>104.9</v>
      </c>
      <c r="AR116" s="284">
        <v>104.2</v>
      </c>
      <c r="AS116" s="284">
        <v>108</v>
      </c>
      <c r="AT116" s="284">
        <v>395.4</v>
      </c>
      <c r="AU116" s="284">
        <v>426.3</v>
      </c>
      <c r="AV116" s="284">
        <v>268.3</v>
      </c>
      <c r="AW116" s="91">
        <v>7924</v>
      </c>
      <c r="AX116" s="114">
        <v>36.299999999999997</v>
      </c>
      <c r="AY116" s="114">
        <v>-110.8</v>
      </c>
      <c r="AZ116" s="108">
        <f>VLOOKUP($B116,monthly!$B$3:$Y$269,COLUMN(G:G))</f>
        <v>3410.4992121600003</v>
      </c>
      <c r="BA116" s="108">
        <f>VLOOKUP($B116,monthly!$B$3:$Y$269,COLUMN($H:$H))</f>
        <v>1706.5162629399999</v>
      </c>
      <c r="BB116" s="108">
        <f>VLOOKUP($B116,monthly!$B$3:$Y$269,COLUMN($I:$I))</f>
        <v>1621.1051602774085</v>
      </c>
      <c r="BC116" s="108">
        <f>VLOOKUP($B116,monthly!$B$3:$Y$269,COLUMN($J:$J))</f>
        <v>1707.41578037</v>
      </c>
      <c r="BD116" s="108">
        <f>VLOOKUP($B116,monthly!$B$3:$Y$269,COLUMN($K:$K))</f>
        <v>1252.97713957</v>
      </c>
      <c r="BE116" s="108">
        <f>VLOOKUP($B116,monthly!$B$3:$Y$269,COLUMN($L:$L))</f>
        <v>1302.1420000000001</v>
      </c>
      <c r="BF116" s="266"/>
      <c r="BG116" s="69"/>
      <c r="BH116" s="69"/>
      <c r="BI116" s="69"/>
      <c r="BJ116" s="69"/>
      <c r="BK116" s="69"/>
      <c r="BL116" s="69"/>
      <c r="BM116" s="69"/>
      <c r="BN116" s="69"/>
      <c r="BO116" s="69"/>
      <c r="BP116" s="69"/>
      <c r="BQ116" s="69"/>
      <c r="BR116" s="69"/>
      <c r="BS116" s="69"/>
      <c r="BT116" s="69"/>
      <c r="BU116" s="69"/>
      <c r="BV116" s="69"/>
      <c r="BW116" s="69"/>
      <c r="BX116" s="69"/>
      <c r="BY116" s="267"/>
      <c r="BZ116" s="91">
        <v>7924</v>
      </c>
      <c r="CA116" s="135">
        <v>3022.9</v>
      </c>
      <c r="CB116" s="68">
        <v>4901.1000000000004</v>
      </c>
      <c r="CC116" s="70">
        <f ca="1">SUMIF(monthly!$C:R,E116,monthly!R:R)/COUNTIF(monthly!$C:$C,E116)</f>
        <v>29.41333333333333</v>
      </c>
      <c r="CD116" s="70">
        <f ca="1">SUMIF(monthly!$C:S,$E116,monthly!S:S)/COUNTIF(monthly!$C:$C,$E116)</f>
        <v>392.14000000000004</v>
      </c>
      <c r="CE116" s="70">
        <f ca="1">SUMIF(monthly!$C:T,$E116,monthly!T:T)/COUNTIF(monthly!$C:$C,$E116)</f>
        <v>2060.2999999999997</v>
      </c>
      <c r="CF116" s="70">
        <f ca="1">SUMIF(monthly!$C:U,$E116,monthly!U:U)/COUNTIF(monthly!$C:$C,$E116)</f>
        <v>1546.0900000000001</v>
      </c>
      <c r="CG116" s="70">
        <f ca="1">SUMIF(monthly!$C:V,$E116,monthly!V:V)/COUNTIF(monthly!$C:$C,$E116)</f>
        <v>124.37517671130956</v>
      </c>
      <c r="CH116" s="160"/>
      <c r="CI116" s="160"/>
      <c r="CJ116" s="160"/>
      <c r="CK116" s="190">
        <v>142.80000000000001</v>
      </c>
    </row>
    <row r="117" spans="2:89" s="45" customFormat="1">
      <c r="B117" s="154">
        <v>38047</v>
      </c>
      <c r="C117" s="154" t="str">
        <f t="shared" si="11"/>
        <v>1</v>
      </c>
      <c r="D117" s="154" t="str">
        <f t="shared" si="12"/>
        <v>_2004</v>
      </c>
      <c r="E117" s="44" t="s">
        <v>634</v>
      </c>
      <c r="F117" s="68">
        <v>778</v>
      </c>
      <c r="G117" s="68">
        <v>308.25376290000003</v>
      </c>
      <c r="H117" s="68">
        <f t="shared" si="17"/>
        <v>469.74623709999997</v>
      </c>
      <c r="I117" s="155">
        <f t="shared" si="18"/>
        <v>1.0641614532454824</v>
      </c>
      <c r="J117" s="155">
        <f t="shared" si="19"/>
        <v>0.23880914548610743</v>
      </c>
      <c r="K117" s="155">
        <f t="shared" si="20"/>
        <v>1.6131947128185997</v>
      </c>
      <c r="L117" s="92">
        <v>106.9</v>
      </c>
      <c r="M117" s="283">
        <v>96.4</v>
      </c>
      <c r="N117" s="283">
        <v>107.9</v>
      </c>
      <c r="O117" s="68">
        <v>20</v>
      </c>
      <c r="P117" s="204">
        <f t="shared" si="21"/>
        <v>232</v>
      </c>
      <c r="Q117" s="204">
        <f t="shared" si="22"/>
        <v>2154</v>
      </c>
      <c r="R117" s="204">
        <f t="shared" si="23"/>
        <v>-1922</v>
      </c>
      <c r="S117" s="45">
        <v>938</v>
      </c>
      <c r="T117" s="68">
        <v>1972</v>
      </c>
      <c r="U117" s="45">
        <v>-1034</v>
      </c>
      <c r="V117" s="45">
        <v>-706</v>
      </c>
      <c r="W117" s="45">
        <v>182</v>
      </c>
      <c r="X117" s="45">
        <v>-888</v>
      </c>
      <c r="Y117" s="45">
        <v>-413</v>
      </c>
      <c r="Z117" s="45">
        <v>20</v>
      </c>
      <c r="AA117" s="45">
        <v>-433</v>
      </c>
      <c r="AB117" s="45">
        <v>201</v>
      </c>
      <c r="AC117" s="45">
        <v>261</v>
      </c>
      <c r="AD117" s="45">
        <v>-60</v>
      </c>
      <c r="AE117" s="45">
        <v>0</v>
      </c>
      <c r="AF117" s="45">
        <v>0</v>
      </c>
      <c r="AG117" s="45">
        <v>0</v>
      </c>
      <c r="AH117" s="45">
        <v>-126</v>
      </c>
      <c r="AI117" s="45">
        <v>-63.9</v>
      </c>
      <c r="AJ117" s="108">
        <f>VLOOKUP($B117,monthly!$B$3:$Y$260,COLUMN($E:$E))</f>
        <v>1662.7687050099998</v>
      </c>
      <c r="AK117" s="108">
        <f>VLOOKUP($B117,monthly!$B$3:$Y$260,COLUMN($F:$F))</f>
        <v>1674.356350438645</v>
      </c>
      <c r="AL117" s="87">
        <v>1991.3</v>
      </c>
      <c r="AM117" s="277">
        <f t="shared" si="10"/>
        <v>526.29999999999995</v>
      </c>
      <c r="AN117" s="278">
        <v>1465</v>
      </c>
      <c r="AO117" s="278">
        <v>381.1</v>
      </c>
      <c r="AP117" s="69"/>
      <c r="AQ117" s="284">
        <v>96.7</v>
      </c>
      <c r="AR117" s="284">
        <v>92.1</v>
      </c>
      <c r="AS117" s="284">
        <v>115.3</v>
      </c>
      <c r="AT117" s="284">
        <v>419.1</v>
      </c>
      <c r="AU117" s="284">
        <v>449.9</v>
      </c>
      <c r="AV117" s="284">
        <v>293</v>
      </c>
      <c r="AW117" s="91">
        <v>7780.9</v>
      </c>
      <c r="AX117" s="114">
        <v>27.8</v>
      </c>
      <c r="AY117" s="114">
        <v>-111.2</v>
      </c>
      <c r="AZ117" s="108">
        <f>VLOOKUP($B117,monthly!$B$3:$Y$269,COLUMN(G:G))</f>
        <v>3321.7957713999995</v>
      </c>
      <c r="BA117" s="108">
        <f>VLOOKUP($B117,monthly!$B$3:$Y$269,COLUMN($H:$H))</f>
        <v>1668.0894762799999</v>
      </c>
      <c r="BB117" s="108">
        <f>VLOOKUP($B117,monthly!$B$3:$Y$269,COLUMN($I:$I))</f>
        <v>1652.5263920593775</v>
      </c>
      <c r="BC117" s="108">
        <f>VLOOKUP($B117,monthly!$B$3:$Y$269,COLUMN($J:$J))</f>
        <v>1751.6387190399998</v>
      </c>
      <c r="BD117" s="108">
        <f>VLOOKUP($B117,monthly!$B$3:$Y$269,COLUMN($K:$K))</f>
        <v>1168.3264396200002</v>
      </c>
      <c r="BE117" s="108">
        <f>VLOOKUP($B117,monthly!$B$3:$Y$269,COLUMN($L:$L))</f>
        <v>1283.085</v>
      </c>
      <c r="BF117" s="266"/>
      <c r="BG117" s="69"/>
      <c r="BH117" s="69"/>
      <c r="BI117" s="69"/>
      <c r="BJ117" s="69"/>
      <c r="BK117" s="69"/>
      <c r="BL117" s="69"/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267"/>
      <c r="BZ117" s="91">
        <v>7780.9</v>
      </c>
      <c r="CA117" s="135">
        <v>3233</v>
      </c>
      <c r="CB117" s="68">
        <v>4547.8999999999996</v>
      </c>
      <c r="CC117" s="70">
        <f ca="1">SUMIF(monthly!$C:R,E117,monthly!R:R)/COUNTIF(monthly!$C:$C,E117)</f>
        <v>31.95</v>
      </c>
      <c r="CD117" s="70">
        <f ca="1">SUMIF(monthly!$C:S,$E117,monthly!S:S)/COUNTIF(monthly!$C:$C,$E117)</f>
        <v>408.66333333333336</v>
      </c>
      <c r="CE117" s="70">
        <f ca="1">SUMIF(monthly!$C:T,$E117,monthly!T:T)/COUNTIF(monthly!$C:$C,$E117)</f>
        <v>2724.4933333333333</v>
      </c>
      <c r="CF117" s="70">
        <f ca="1">SUMIF(monthly!$C:U,$E117,monthly!U:U)/COUNTIF(monthly!$C:$C,$E117)</f>
        <v>1565.64</v>
      </c>
      <c r="CG117" s="70">
        <f ca="1">SUMIF(monthly!$C:V,$E117,monthly!V:V)/COUNTIF(monthly!$C:$C,$E117)</f>
        <v>149.85695219494056</v>
      </c>
      <c r="CH117" s="160"/>
      <c r="CI117" s="160"/>
      <c r="CJ117" s="160"/>
      <c r="CK117" s="190">
        <v>144.1</v>
      </c>
    </row>
    <row r="118" spans="2:89" s="45" customFormat="1">
      <c r="B118" s="154">
        <v>38139</v>
      </c>
      <c r="C118" s="154" t="str">
        <f t="shared" si="11"/>
        <v>2</v>
      </c>
      <c r="D118" s="154" t="str">
        <f t="shared" si="12"/>
        <v>_2004</v>
      </c>
      <c r="E118" s="44" t="s">
        <v>635</v>
      </c>
      <c r="F118" s="68">
        <v>781</v>
      </c>
      <c r="G118" s="68">
        <v>313.78986000000003</v>
      </c>
      <c r="H118" s="68">
        <f t="shared" si="17"/>
        <v>467.21013999999997</v>
      </c>
      <c r="I118" s="155">
        <f t="shared" si="18"/>
        <v>0.38560411311054921</v>
      </c>
      <c r="J118" s="155">
        <f t="shared" si="19"/>
        <v>1.795954426611801</v>
      </c>
      <c r="K118" s="155">
        <f t="shared" si="20"/>
        <v>-0.53988662381985186</v>
      </c>
      <c r="L118" s="92">
        <v>108.6</v>
      </c>
      <c r="M118" s="283">
        <v>95</v>
      </c>
      <c r="N118" s="283">
        <v>109.8</v>
      </c>
      <c r="O118" s="68">
        <v>-18</v>
      </c>
      <c r="P118" s="204">
        <f t="shared" si="21"/>
        <v>211</v>
      </c>
      <c r="Q118" s="204">
        <f t="shared" si="22"/>
        <v>2290</v>
      </c>
      <c r="R118" s="204">
        <f t="shared" si="23"/>
        <v>-2079</v>
      </c>
      <c r="S118" s="45">
        <v>898</v>
      </c>
      <c r="T118" s="68">
        <v>2143</v>
      </c>
      <c r="U118" s="45">
        <v>-1245</v>
      </c>
      <c r="V118" s="45">
        <v>-687</v>
      </c>
      <c r="W118" s="45">
        <v>147</v>
      </c>
      <c r="X118" s="45">
        <v>-834</v>
      </c>
      <c r="Y118" s="45">
        <v>-518</v>
      </c>
      <c r="Z118" s="45">
        <v>15</v>
      </c>
      <c r="AA118" s="45">
        <v>-533</v>
      </c>
      <c r="AB118" s="45">
        <v>289</v>
      </c>
      <c r="AC118" s="45">
        <v>351</v>
      </c>
      <c r="AD118" s="45">
        <v>-62</v>
      </c>
      <c r="AE118" s="45">
        <v>0</v>
      </c>
      <c r="AF118" s="45">
        <v>0</v>
      </c>
      <c r="AG118" s="45">
        <v>0</v>
      </c>
      <c r="AH118" s="45">
        <v>90</v>
      </c>
      <c r="AI118" s="45">
        <v>83.4</v>
      </c>
      <c r="AJ118" s="108">
        <f>VLOOKUP($B118,monthly!$B$3:$Y$260,COLUMN($E:$E))</f>
        <v>1759.5072692799999</v>
      </c>
      <c r="AK118" s="108">
        <f>VLOOKUP($B118,monthly!$B$3:$Y$260,COLUMN($F:$F))</f>
        <v>1768.72056604657</v>
      </c>
      <c r="AL118" s="87">
        <v>2196.6</v>
      </c>
      <c r="AM118" s="277">
        <f t="shared" si="10"/>
        <v>577.5</v>
      </c>
      <c r="AN118" s="278">
        <v>1619.1</v>
      </c>
      <c r="AO118" s="278">
        <v>403</v>
      </c>
      <c r="AP118" s="69"/>
      <c r="AQ118" s="284">
        <v>99</v>
      </c>
      <c r="AR118" s="284">
        <v>93.7</v>
      </c>
      <c r="AS118" s="284">
        <v>122</v>
      </c>
      <c r="AT118" s="284">
        <v>447.6</v>
      </c>
      <c r="AU118" s="284">
        <v>484.5</v>
      </c>
      <c r="AV118" s="284">
        <v>287</v>
      </c>
      <c r="AW118" s="91">
        <v>7544.7</v>
      </c>
      <c r="AX118" s="114">
        <v>27.6</v>
      </c>
      <c r="AY118" s="114">
        <v>-110.8</v>
      </c>
      <c r="AZ118" s="108">
        <f>VLOOKUP($B118,monthly!$B$3:$Y$269,COLUMN(G:G))</f>
        <v>3599.4356390599996</v>
      </c>
      <c r="BA118" s="108">
        <f>VLOOKUP($B118,monthly!$B$3:$Y$269,COLUMN($H:$H))</f>
        <v>1947.0251208699999</v>
      </c>
      <c r="BB118" s="108">
        <f>VLOOKUP($B118,monthly!$B$3:$Y$269,COLUMN($I:$I))</f>
        <v>1892.7574478785511</v>
      </c>
      <c r="BC118" s="108">
        <f>VLOOKUP($B118,monthly!$B$3:$Y$269,COLUMN($J:$J))</f>
        <v>1705.2764903</v>
      </c>
      <c r="BD118" s="108">
        <f>VLOOKUP($B118,monthly!$B$3:$Y$269,COLUMN($K:$K))</f>
        <v>1239.3359774399999</v>
      </c>
      <c r="BE118" s="108">
        <f>VLOOKUP($B118,monthly!$B$3:$Y$269,COLUMN($L:$L))</f>
        <v>1256.4480000000001</v>
      </c>
      <c r="BF118" s="266"/>
      <c r="BG118" s="69"/>
      <c r="BH118" s="69"/>
      <c r="BI118" s="69"/>
      <c r="BJ118" s="69"/>
      <c r="BK118" s="69"/>
      <c r="BL118" s="69"/>
      <c r="BM118" s="69"/>
      <c r="BN118" s="69"/>
      <c r="BO118" s="69"/>
      <c r="BP118" s="69"/>
      <c r="BQ118" s="69"/>
      <c r="BR118" s="69"/>
      <c r="BS118" s="69"/>
      <c r="BT118" s="69"/>
      <c r="BU118" s="69"/>
      <c r="BV118" s="69"/>
      <c r="BW118" s="69"/>
      <c r="BX118" s="69"/>
      <c r="BY118" s="267"/>
      <c r="BZ118" s="91">
        <v>7544.7</v>
      </c>
      <c r="CA118" s="135">
        <v>3227.2</v>
      </c>
      <c r="CB118" s="68">
        <v>4317.5</v>
      </c>
      <c r="CC118" s="70">
        <f ca="1">SUMIF(monthly!$C:R,E118,monthly!R:R)/COUNTIF(monthly!$C:$C,E118)</f>
        <v>35.49</v>
      </c>
      <c r="CD118" s="70">
        <f ca="1">SUMIF(monthly!$C:S,$E118,monthly!S:S)/COUNTIF(monthly!$C:$C,$E118)</f>
        <v>392.82</v>
      </c>
      <c r="CE118" s="70">
        <f ca="1">SUMIF(monthly!$C:T,$E118,monthly!T:T)/COUNTIF(monthly!$C:$C,$E118)</f>
        <v>2781.4966666666674</v>
      </c>
      <c r="CF118" s="70">
        <f ca="1">SUMIF(monthly!$C:U,$E118,monthly!U:U)/COUNTIF(monthly!$C:$C,$E118)</f>
        <v>1417.8066666666666</v>
      </c>
      <c r="CG118" s="70">
        <f ca="1">SUMIF(monthly!$C:V,$E118,monthly!V:V)/COUNTIF(monthly!$C:$C,$E118)</f>
        <v>152.21576915922626</v>
      </c>
      <c r="CH118" s="160"/>
      <c r="CI118" s="160"/>
      <c r="CJ118" s="160"/>
      <c r="CK118" s="190">
        <v>144.80000000000001</v>
      </c>
    </row>
    <row r="119" spans="2:89" s="45" customFormat="1">
      <c r="B119" s="154">
        <v>38231</v>
      </c>
      <c r="C119" s="154" t="str">
        <f t="shared" si="11"/>
        <v>3</v>
      </c>
      <c r="D119" s="154" t="str">
        <f t="shared" si="12"/>
        <v>_2004</v>
      </c>
      <c r="E119" s="44" t="s">
        <v>636</v>
      </c>
      <c r="F119" s="68">
        <v>779.3</v>
      </c>
      <c r="G119" s="68">
        <v>312.03158999999999</v>
      </c>
      <c r="H119" s="68">
        <f t="shared" si="17"/>
        <v>467.26840999999996</v>
      </c>
      <c r="I119" s="155">
        <f t="shared" si="18"/>
        <v>-0.21766965428937635</v>
      </c>
      <c r="J119" s="155">
        <f t="shared" si="19"/>
        <v>-0.56033359395362137</v>
      </c>
      <c r="K119" s="155">
        <f t="shared" si="20"/>
        <v>1.2471903970223686E-2</v>
      </c>
      <c r="L119" s="92">
        <v>108.8</v>
      </c>
      <c r="M119" s="283">
        <v>95.6</v>
      </c>
      <c r="N119" s="283">
        <v>110</v>
      </c>
      <c r="O119" s="68">
        <v>-147</v>
      </c>
      <c r="P119" s="204">
        <f t="shared" si="21"/>
        <v>-94</v>
      </c>
      <c r="Q119" s="204">
        <f t="shared" si="22"/>
        <v>2005</v>
      </c>
      <c r="R119" s="204">
        <f t="shared" si="23"/>
        <v>-2099</v>
      </c>
      <c r="S119" s="45">
        <v>504</v>
      </c>
      <c r="T119" s="68">
        <v>1826</v>
      </c>
      <c r="U119" s="45">
        <v>-1322</v>
      </c>
      <c r="V119" s="45">
        <v>-598</v>
      </c>
      <c r="W119" s="45">
        <v>179</v>
      </c>
      <c r="X119" s="45">
        <v>-777</v>
      </c>
      <c r="Y119" s="45">
        <v>-209</v>
      </c>
      <c r="Z119" s="45">
        <v>14</v>
      </c>
      <c r="AA119" s="45">
        <v>-223</v>
      </c>
      <c r="AB119" s="45">
        <v>156</v>
      </c>
      <c r="AC119" s="45">
        <v>220</v>
      </c>
      <c r="AD119" s="45">
        <v>-64</v>
      </c>
      <c r="AE119" s="45">
        <v>0</v>
      </c>
      <c r="AF119" s="45">
        <v>0</v>
      </c>
      <c r="AG119" s="45">
        <v>0</v>
      </c>
      <c r="AH119" s="45">
        <v>317</v>
      </c>
      <c r="AI119" s="45">
        <v>110.8</v>
      </c>
      <c r="AJ119" s="108">
        <f>VLOOKUP($B119,monthly!$B$3:$Y$260,COLUMN($E:$E))</f>
        <v>1884.2881543999999</v>
      </c>
      <c r="AK119" s="108">
        <f>VLOOKUP($B119,monthly!$B$3:$Y$260,COLUMN($F:$F))</f>
        <v>1890.8478021208653</v>
      </c>
      <c r="AL119" s="87">
        <v>1874.5</v>
      </c>
      <c r="AM119" s="277">
        <f t="shared" si="10"/>
        <v>581.59999999999991</v>
      </c>
      <c r="AN119" s="278">
        <v>1292.9000000000001</v>
      </c>
      <c r="AO119" s="278">
        <v>407.2</v>
      </c>
      <c r="AP119" s="69"/>
      <c r="AQ119" s="284">
        <v>83.7</v>
      </c>
      <c r="AR119" s="284">
        <v>77.400000000000006</v>
      </c>
      <c r="AS119" s="284">
        <v>111.3</v>
      </c>
      <c r="AT119" s="284">
        <v>459.3</v>
      </c>
      <c r="AU119" s="284">
        <v>503.9</v>
      </c>
      <c r="AV119" s="284">
        <v>266.10000000000002</v>
      </c>
      <c r="AW119" s="91">
        <v>7400.7</v>
      </c>
      <c r="AX119" s="114">
        <v>28.3</v>
      </c>
      <c r="AY119" s="114">
        <v>-100.3</v>
      </c>
      <c r="AZ119" s="108">
        <f>VLOOKUP($B119,monthly!$B$3:$Y$269,COLUMN(G:G))</f>
        <v>3694.2161049900001</v>
      </c>
      <c r="BA119" s="108">
        <f>VLOOKUP($B119,monthly!$B$3:$Y$269,COLUMN($H:$H))</f>
        <v>1986.1335231</v>
      </c>
      <c r="BB119" s="108">
        <f>VLOOKUP($B119,monthly!$B$3:$Y$269,COLUMN($I:$I))</f>
        <v>2010.8393226685575</v>
      </c>
      <c r="BC119" s="108">
        <f>VLOOKUP($B119,monthly!$B$3:$Y$269,COLUMN($J:$J))</f>
        <v>1724.6923153800001</v>
      </c>
      <c r="BD119" s="108">
        <f>VLOOKUP($B119,monthly!$B$3:$Y$269,COLUMN($K:$K))</f>
        <v>1193.3806255128759</v>
      </c>
      <c r="BE119" s="108">
        <f>VLOOKUP($B119,monthly!$B$3:$Y$269,COLUMN($L:$L))</f>
        <v>1258.769</v>
      </c>
      <c r="BF119" s="266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267"/>
      <c r="BZ119" s="91">
        <v>7400.7</v>
      </c>
      <c r="CA119" s="135">
        <v>3069.4</v>
      </c>
      <c r="CB119" s="68">
        <v>4331.3</v>
      </c>
      <c r="CC119" s="70">
        <f ca="1">SUMIF(monthly!$C:R,E119,monthly!R:R)/COUNTIF(monthly!$C:$C,E119)</f>
        <v>41.593333333333334</v>
      </c>
      <c r="CD119" s="70">
        <f ca="1">SUMIF(monthly!$C:S,$E119,monthly!S:S)/COUNTIF(monthly!$C:$C,$E119)</f>
        <v>401.28</v>
      </c>
      <c r="CE119" s="70">
        <f ca="1">SUMIF(monthly!$C:T,$E119,monthly!T:T)/COUNTIF(monthly!$C:$C,$E119)</f>
        <v>2854.7266666666669</v>
      </c>
      <c r="CF119" s="70">
        <f ca="1">SUMIF(monthly!$C:U,$E119,monthly!U:U)/COUNTIF(monthly!$C:$C,$E119)</f>
        <v>1612.11</v>
      </c>
      <c r="CG119" s="70">
        <f ca="1">SUMIF(monthly!$C:V,$E119,monthly!V:V)/COUNTIF(monthly!$C:$C,$E119)</f>
        <v>149.47036830357149</v>
      </c>
      <c r="CH119" s="160"/>
      <c r="CI119" s="160"/>
      <c r="CJ119" s="160"/>
      <c r="CK119" s="190">
        <v>145.4</v>
      </c>
    </row>
    <row r="120" spans="2:89" s="45" customFormat="1">
      <c r="B120" s="154">
        <v>38322</v>
      </c>
      <c r="C120" s="154" t="str">
        <f t="shared" si="11"/>
        <v>4</v>
      </c>
      <c r="D120" s="154" t="str">
        <f t="shared" si="12"/>
        <v>_2004</v>
      </c>
      <c r="E120" s="44" t="s">
        <v>637</v>
      </c>
      <c r="F120" s="68">
        <v>788.1</v>
      </c>
      <c r="G120" s="68">
        <v>305.73453000000001</v>
      </c>
      <c r="H120" s="68">
        <f t="shared" si="17"/>
        <v>482.36547000000002</v>
      </c>
      <c r="I120" s="155">
        <f t="shared" si="18"/>
        <v>1.1292185294495161</v>
      </c>
      <c r="J120" s="155">
        <f t="shared" si="19"/>
        <v>-2.0180841305202479</v>
      </c>
      <c r="K120" s="155">
        <f t="shared" si="20"/>
        <v>3.2309181782693264</v>
      </c>
      <c r="L120" s="92">
        <v>108</v>
      </c>
      <c r="M120" s="283">
        <v>95.3</v>
      </c>
      <c r="N120" s="283">
        <v>109.2</v>
      </c>
      <c r="O120" s="68">
        <v>538</v>
      </c>
      <c r="P120" s="204">
        <f t="shared" si="21"/>
        <v>620</v>
      </c>
      <c r="Q120" s="204">
        <f t="shared" si="22"/>
        <v>2440</v>
      </c>
      <c r="R120" s="204">
        <f t="shared" si="23"/>
        <v>-1820</v>
      </c>
      <c r="S120" s="45">
        <v>1190</v>
      </c>
      <c r="T120" s="45">
        <v>2292</v>
      </c>
      <c r="U120" s="45">
        <v>-1102</v>
      </c>
      <c r="V120" s="45">
        <v>-570</v>
      </c>
      <c r="W120" s="45">
        <v>148</v>
      </c>
      <c r="X120" s="45">
        <v>-718</v>
      </c>
      <c r="Y120" s="45">
        <v>-266</v>
      </c>
      <c r="Z120" s="45">
        <v>15</v>
      </c>
      <c r="AA120" s="45">
        <v>-281</v>
      </c>
      <c r="AB120" s="45">
        <v>184</v>
      </c>
      <c r="AC120" s="45">
        <v>248</v>
      </c>
      <c r="AD120" s="45">
        <v>-64</v>
      </c>
      <c r="AE120" s="45">
        <v>0</v>
      </c>
      <c r="AF120" s="45">
        <v>0</v>
      </c>
      <c r="AG120" s="45">
        <v>0</v>
      </c>
      <c r="AH120" s="45">
        <v>-361.7</v>
      </c>
      <c r="AI120" s="45">
        <v>199.1</v>
      </c>
      <c r="AJ120" s="108">
        <f>VLOOKUP($B120,monthly!$B$3:$Y$260,COLUMN($E:$E))</f>
        <v>2067.92050952</v>
      </c>
      <c r="AK120" s="108">
        <f>VLOOKUP($B120,monthly!$B$3:$Y$260,COLUMN($F:$F))</f>
        <v>2072.304394124104</v>
      </c>
      <c r="AL120" s="87">
        <v>2354.6999999999998</v>
      </c>
      <c r="AM120" s="277">
        <f t="shared" si="10"/>
        <v>724.19999999999982</v>
      </c>
      <c r="AN120" s="278">
        <v>1630.5</v>
      </c>
      <c r="AO120" s="278">
        <v>496.7</v>
      </c>
      <c r="AP120" s="69"/>
      <c r="AQ120" s="284">
        <v>93</v>
      </c>
      <c r="AR120" s="284">
        <v>86.2</v>
      </c>
      <c r="AS120" s="284">
        <v>122.1</v>
      </c>
      <c r="AT120" s="284">
        <v>513.20000000000005</v>
      </c>
      <c r="AU120" s="284">
        <v>570.29999999999995</v>
      </c>
      <c r="AV120" s="284">
        <v>270.2</v>
      </c>
      <c r="AW120" s="91">
        <v>7590.7</v>
      </c>
      <c r="AX120" s="114">
        <v>27.9</v>
      </c>
      <c r="AY120" s="114">
        <v>-112.3</v>
      </c>
      <c r="AZ120" s="108">
        <f>VLOOKUP($B120,monthly!$B$3:$Y$269,COLUMN(G:G))</f>
        <v>3914.8041560900001</v>
      </c>
      <c r="BA120" s="108">
        <f>VLOOKUP($B120,monthly!$B$3:$Y$269,COLUMN($H:$H))</f>
        <v>2231.7814580700001</v>
      </c>
      <c r="BB120" s="108">
        <f>VLOOKUP($B120,monthly!$B$3:$Y$269,COLUMN($I:$I))</f>
        <v>2164.8535124667951</v>
      </c>
      <c r="BC120" s="108">
        <f>VLOOKUP($B120,monthly!$B$3:$Y$269,COLUMN($J:$J))</f>
        <v>1723.63360317</v>
      </c>
      <c r="BD120" s="108">
        <f>VLOOKUP($B120,monthly!$B$3:$Y$269,COLUMN($K:$K))</f>
        <v>1293.4538142804231</v>
      </c>
      <c r="BE120" s="108">
        <f>VLOOKUP($B120,monthly!$B$3:$Y$269,COLUMN($L:$L))</f>
        <v>1228.7439999999999</v>
      </c>
      <c r="BF120" s="266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69"/>
      <c r="BX120" s="69"/>
      <c r="BY120" s="267"/>
      <c r="BZ120" s="91">
        <v>7590.7</v>
      </c>
      <c r="CA120" s="135">
        <v>3181.2</v>
      </c>
      <c r="CB120" s="68">
        <v>4409.5</v>
      </c>
      <c r="CC120" s="70">
        <f ca="1">SUMIF(monthly!$C:R,E120,monthly!R:R)/COUNTIF(monthly!$C:$C,E120)</f>
        <v>44.156666666666666</v>
      </c>
      <c r="CD120" s="70">
        <f ca="1">SUMIF(monthly!$C:S,$E120,monthly!S:S)/COUNTIF(monthly!$C:$C,$E120)</f>
        <v>433.86999999999995</v>
      </c>
      <c r="CE120" s="70">
        <f ca="1">SUMIF(monthly!$C:T,$E120,monthly!T:T)/COUNTIF(monthly!$C:$C,$E120)</f>
        <v>3093.1699999999996</v>
      </c>
      <c r="CF120" s="70">
        <f ca="1">SUMIF(monthly!$C:U,$E120,monthly!U:U)/COUNTIF(monthly!$C:$C,$E120)</f>
        <v>1607.42</v>
      </c>
      <c r="CG120" s="70">
        <f ca="1">SUMIF(monthly!$C:V,$E120,monthly!V:V)/COUNTIF(monthly!$C:$C,$E120)</f>
        <v>178.14965122767865</v>
      </c>
      <c r="CH120" s="160"/>
      <c r="CI120" s="160"/>
      <c r="CJ120" s="160"/>
      <c r="CK120" s="190">
        <v>146.5</v>
      </c>
    </row>
    <row r="121" spans="2:89" s="45" customFormat="1">
      <c r="B121" s="154">
        <v>38412</v>
      </c>
      <c r="C121" s="154" t="str">
        <f t="shared" si="11"/>
        <v>1</v>
      </c>
      <c r="D121" s="154" t="str">
        <f t="shared" si="12"/>
        <v>_2005</v>
      </c>
      <c r="E121" s="44" t="s">
        <v>638</v>
      </c>
      <c r="F121" s="68">
        <v>778.7</v>
      </c>
      <c r="G121" s="68">
        <v>312.64494000000002</v>
      </c>
      <c r="H121" s="68">
        <f t="shared" si="17"/>
        <v>466.05506000000003</v>
      </c>
      <c r="I121" s="155">
        <f t="shared" si="18"/>
        <v>-1.1927420378124554</v>
      </c>
      <c r="J121" s="155">
        <f t="shared" si="19"/>
        <v>2.2602648120904067</v>
      </c>
      <c r="K121" s="155">
        <f t="shared" si="20"/>
        <v>-3.3813386352053776</v>
      </c>
      <c r="L121" s="92">
        <v>106.3</v>
      </c>
      <c r="M121" s="283">
        <v>97</v>
      </c>
      <c r="N121" s="283">
        <v>107.2</v>
      </c>
      <c r="O121" s="68">
        <v>-105.6</v>
      </c>
      <c r="P121" s="204">
        <f t="shared" si="21"/>
        <v>73.399999999999977</v>
      </c>
      <c r="Q121" s="204">
        <f t="shared" si="22"/>
        <v>2409.1</v>
      </c>
      <c r="R121" s="204">
        <f t="shared" si="23"/>
        <v>-2335.6999999999998</v>
      </c>
      <c r="S121" s="45">
        <v>822.4</v>
      </c>
      <c r="T121" s="45">
        <v>2273.1</v>
      </c>
      <c r="U121" s="45">
        <v>-1450.7</v>
      </c>
      <c r="V121" s="45">
        <v>-749</v>
      </c>
      <c r="W121" s="45">
        <v>136</v>
      </c>
      <c r="X121" s="45">
        <v>-885</v>
      </c>
      <c r="Y121" s="45">
        <v>-449</v>
      </c>
      <c r="Z121" s="45">
        <v>13</v>
      </c>
      <c r="AA121" s="45">
        <v>-462</v>
      </c>
      <c r="AB121" s="45">
        <v>270</v>
      </c>
      <c r="AC121" s="45">
        <v>329</v>
      </c>
      <c r="AD121" s="45">
        <v>-59</v>
      </c>
      <c r="AE121" s="45">
        <v>15</v>
      </c>
      <c r="AF121" s="45">
        <v>15</v>
      </c>
      <c r="AG121" s="45">
        <v>0</v>
      </c>
      <c r="AH121" s="45">
        <v>-174</v>
      </c>
      <c r="AI121" s="45">
        <v>-251.7</v>
      </c>
      <c r="AJ121" s="108">
        <f>VLOOKUP($B121,monthly!$B$3:$Y$260,COLUMN($E:$E))</f>
        <v>1818.25973359</v>
      </c>
      <c r="AK121" s="108">
        <f>VLOOKUP($B121,monthly!$B$3:$Y$260,COLUMN($F:$F))</f>
        <v>1820.6518737769204</v>
      </c>
      <c r="AL121" s="87">
        <v>2268.1</v>
      </c>
      <c r="AM121" s="277">
        <f t="shared" si="10"/>
        <v>626.19999999999982</v>
      </c>
      <c r="AN121" s="278">
        <v>1641.9</v>
      </c>
      <c r="AO121" s="278">
        <v>482</v>
      </c>
      <c r="AP121" s="69"/>
      <c r="AQ121" s="284">
        <v>97</v>
      </c>
      <c r="AR121" s="284">
        <v>97.6</v>
      </c>
      <c r="AS121" s="284">
        <v>94.5</v>
      </c>
      <c r="AT121" s="284">
        <v>467</v>
      </c>
      <c r="AU121" s="285">
        <v>512.20000000000005</v>
      </c>
      <c r="AV121" s="284">
        <v>263.89999999999998</v>
      </c>
      <c r="AW121" s="91">
        <v>7557.2</v>
      </c>
      <c r="AX121" s="114">
        <v>16</v>
      </c>
      <c r="AY121" s="114">
        <v>-105.8</v>
      </c>
      <c r="AZ121" s="108">
        <f>VLOOKUP($B121,monthly!$B$3:$Y$269,COLUMN(G:G))</f>
        <v>3901.2953363900006</v>
      </c>
      <c r="BA121" s="108">
        <f>VLOOKUP($B121,monthly!$B$3:$Y$269,COLUMN($H:$H))</f>
        <v>2294.6703024200001</v>
      </c>
      <c r="BB121" s="108">
        <f>VLOOKUP($B121,monthly!$B$3:$Y$269,COLUMN($I:$I))</f>
        <v>2017.4215349198894</v>
      </c>
      <c r="BC121" s="108">
        <f>VLOOKUP($B121,monthly!$B$3:$Y$269,COLUMN($J:$J))</f>
        <v>1843.4063530699998</v>
      </c>
      <c r="BD121" s="108">
        <f>VLOOKUP($B121,monthly!$B$3:$Y$269,COLUMN($K:$K))</f>
        <v>1289.0971010194767</v>
      </c>
      <c r="BE121" s="108">
        <f>VLOOKUP($B121,monthly!$B$3:$Y$269,COLUMN($L:$L))</f>
        <v>1340.2929999999999</v>
      </c>
      <c r="BF121" s="266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267"/>
      <c r="BZ121" s="91">
        <v>7557.2</v>
      </c>
      <c r="CA121" s="135">
        <v>3361.6</v>
      </c>
      <c r="CB121" s="68">
        <v>4195.6000000000004</v>
      </c>
      <c r="CC121" s="70">
        <f ca="1">SUMIF(monthly!$C:R,E121,monthly!R:R)/COUNTIF(monthly!$C:$C,E121)</f>
        <v>47.640000000000008</v>
      </c>
      <c r="CD121" s="70">
        <f ca="1">SUMIF(monthly!$C:S,$E121,monthly!S:S)/COUNTIF(monthly!$C:$C,$E121)</f>
        <v>427.24666666666667</v>
      </c>
      <c r="CE121" s="70">
        <f ca="1">SUMIF(monthly!$C:T,$E121,monthly!T:T)/COUNTIF(monthly!$C:$C,$E121)</f>
        <v>3264.7033333333334</v>
      </c>
      <c r="CF121" s="70">
        <f ca="1">SUMIF(monthly!$C:U,$E121,monthly!U:U)/COUNTIF(monthly!$C:$C,$E121)</f>
        <v>1677.7533333333333</v>
      </c>
      <c r="CG121" s="70">
        <f ca="1">SUMIF(monthly!$C:V,$E121,monthly!V:V)/COUNTIF(monthly!$C:$C,$E121)</f>
        <v>238.52226097470248</v>
      </c>
      <c r="CH121" s="70">
        <f ca="1">SUMIF(monthly!$C:W,$E121,monthly!W:W)/COUNTIF(monthly!$C:$C,$E121)</f>
        <v>447.83333333333331</v>
      </c>
      <c r="CI121" s="70">
        <f ca="1">SUMIF(monthly!$C:X,$E121,monthly!X:X)/COUNTIF(monthly!$C:$C,$E121)</f>
        <v>662.05000000000007</v>
      </c>
      <c r="CJ121" s="70">
        <f ca="1">SUMIF(monthly!$C:Y,$E121,monthly!Y:Y)/COUNTIF(monthly!$C:$C,$E121)</f>
        <v>356.34333333333331</v>
      </c>
      <c r="CK121" s="190">
        <v>147.5</v>
      </c>
    </row>
    <row r="122" spans="2:89" s="45" customFormat="1">
      <c r="B122" s="154">
        <v>38504</v>
      </c>
      <c r="C122" s="154" t="str">
        <f t="shared" si="11"/>
        <v>2</v>
      </c>
      <c r="D122" s="154" t="str">
        <f t="shared" si="12"/>
        <v>_2005</v>
      </c>
      <c r="E122" s="44" t="s">
        <v>639</v>
      </c>
      <c r="F122" s="68">
        <v>787.6</v>
      </c>
      <c r="G122" s="68">
        <v>318.20598000000001</v>
      </c>
      <c r="H122" s="68">
        <f t="shared" si="17"/>
        <v>469.39402000000001</v>
      </c>
      <c r="I122" s="155">
        <f t="shared" si="18"/>
        <v>1.1429305252343536</v>
      </c>
      <c r="J122" s="155">
        <f t="shared" si="19"/>
        <v>1.7787078210829144</v>
      </c>
      <c r="K122" s="155">
        <f t="shared" si="20"/>
        <v>0.71643037198223514</v>
      </c>
      <c r="L122" s="94">
        <v>110.9</v>
      </c>
      <c r="M122" s="283">
        <v>102.8</v>
      </c>
      <c r="N122" s="283">
        <v>111.7</v>
      </c>
      <c r="O122" s="68">
        <v>560.70000000000005</v>
      </c>
      <c r="P122" s="204">
        <f t="shared" si="21"/>
        <v>797.7</v>
      </c>
      <c r="Q122" s="204">
        <f t="shared" si="22"/>
        <v>2739.9</v>
      </c>
      <c r="R122" s="204">
        <f t="shared" si="23"/>
        <v>-1942.2</v>
      </c>
      <c r="S122" s="45">
        <v>1446.7</v>
      </c>
      <c r="T122" s="45">
        <v>2495.9</v>
      </c>
      <c r="U122" s="45">
        <v>-1049.2</v>
      </c>
      <c r="V122" s="45">
        <v>-649</v>
      </c>
      <c r="W122" s="45">
        <v>244</v>
      </c>
      <c r="X122" s="45">
        <v>-893</v>
      </c>
      <c r="Y122" s="45">
        <v>-473</v>
      </c>
      <c r="Z122" s="45">
        <v>18</v>
      </c>
      <c r="AA122" s="45">
        <v>-491</v>
      </c>
      <c r="AB122" s="45">
        <v>236</v>
      </c>
      <c r="AC122" s="45">
        <v>314</v>
      </c>
      <c r="AD122" s="45">
        <v>-78</v>
      </c>
      <c r="AE122" s="45">
        <v>46</v>
      </c>
      <c r="AF122" s="45">
        <v>46</v>
      </c>
      <c r="AG122" s="45">
        <v>0</v>
      </c>
      <c r="AH122" s="45">
        <v>-651</v>
      </c>
      <c r="AI122" s="45">
        <v>-37</v>
      </c>
      <c r="AJ122" s="108">
        <f>VLOOKUP($B122,monthly!$B$3:$Y$260,COLUMN($E:$E))</f>
        <v>1781.0743719499999</v>
      </c>
      <c r="AK122" s="108">
        <f>VLOOKUP($B122,monthly!$B$3:$Y$260,COLUMN($F:$F))</f>
        <v>1783.6773975481617</v>
      </c>
      <c r="AL122" s="87">
        <v>2490.9</v>
      </c>
      <c r="AM122" s="277">
        <f t="shared" si="10"/>
        <v>608.60000000000014</v>
      </c>
      <c r="AN122" s="278">
        <v>1882.3</v>
      </c>
      <c r="AO122" s="278">
        <v>448.4</v>
      </c>
      <c r="AP122" s="69"/>
      <c r="AQ122" s="284">
        <v>102.3</v>
      </c>
      <c r="AR122" s="284">
        <v>93.7</v>
      </c>
      <c r="AS122" s="284">
        <v>140.9</v>
      </c>
      <c r="AT122" s="284">
        <v>534.6</v>
      </c>
      <c r="AU122" s="285">
        <v>595.29999999999995</v>
      </c>
      <c r="AV122" s="284">
        <v>262.60000000000002</v>
      </c>
      <c r="AW122" s="91">
        <v>7394</v>
      </c>
      <c r="AX122" s="114">
        <v>36</v>
      </c>
      <c r="AY122" s="114">
        <v>-96.4</v>
      </c>
      <c r="AZ122" s="108">
        <f>VLOOKUP($B122,monthly!$B$3:$Y$269,COLUMN(G:G))</f>
        <v>4004.3972777700001</v>
      </c>
      <c r="BA122" s="108">
        <f>VLOOKUP($B122,monthly!$B$3:$Y$269,COLUMN($H:$H))</f>
        <v>2332.1161016800002</v>
      </c>
      <c r="BB122" s="108">
        <f>VLOOKUP($B122,monthly!$B$3:$Y$269,COLUMN($I:$I))</f>
        <v>2012.2713829367603</v>
      </c>
      <c r="BC122" s="108">
        <f>VLOOKUP($B122,monthly!$B$3:$Y$269,COLUMN($J:$J))</f>
        <v>2058.3262048699999</v>
      </c>
      <c r="BD122" s="108">
        <f>VLOOKUP($B122,monthly!$B$3:$Y$269,COLUMN($K:$K))</f>
        <v>1228.4254123533119</v>
      </c>
      <c r="BE122" s="108">
        <f>VLOOKUP($B122,monthly!$B$3:$Y$269,COLUMN($L:$L))</f>
        <v>1445.241</v>
      </c>
      <c r="BF122" s="266"/>
      <c r="BG122" s="69"/>
      <c r="BH122" s="69"/>
      <c r="BI122" s="69"/>
      <c r="BJ122" s="69"/>
      <c r="BK122" s="69"/>
      <c r="BL122" s="69"/>
      <c r="BM122" s="69"/>
      <c r="BN122" s="69"/>
      <c r="BO122" s="69"/>
      <c r="BP122" s="69"/>
      <c r="BQ122" s="69"/>
      <c r="BR122" s="69"/>
      <c r="BS122" s="69"/>
      <c r="BT122" s="69"/>
      <c r="BU122" s="69"/>
      <c r="BV122" s="69"/>
      <c r="BW122" s="69"/>
      <c r="BX122" s="69"/>
      <c r="BY122" s="267"/>
      <c r="BZ122" s="91">
        <v>7394</v>
      </c>
      <c r="CA122" s="135">
        <v>3341.5</v>
      </c>
      <c r="CB122" s="68">
        <v>4052.5</v>
      </c>
      <c r="CC122" s="70">
        <f ca="1">SUMIF(monthly!$C:R,E122,monthly!R:R)/COUNTIF(monthly!$C:$C,E122)</f>
        <v>51.613333333333337</v>
      </c>
      <c r="CD122" s="70">
        <f ca="1">SUMIF(monthly!$C:S,$E122,monthly!S:S)/COUNTIF(monthly!$C:$C,$E122)</f>
        <v>427.15333333333336</v>
      </c>
      <c r="CE122" s="70">
        <f ca="1">SUMIF(monthly!$C:T,$E122,monthly!T:T)/COUNTIF(monthly!$C:$C,$E122)</f>
        <v>3387.146666666667</v>
      </c>
      <c r="CF122" s="70">
        <f ca="1">SUMIF(monthly!$C:U,$E122,monthly!U:U)/COUNTIF(monthly!$C:$C,$E122)</f>
        <v>1544.6833333333334</v>
      </c>
      <c r="CG122" s="70">
        <f ca="1">SUMIF(monthly!$C:V,$E122,monthly!V:V)/COUNTIF(monthly!$C:$C,$E122)</f>
        <v>245.66423456101199</v>
      </c>
      <c r="CH122" s="70">
        <f ca="1">SUMIF(monthly!$C:W,$E122,monthly!W:W)/COUNTIF(monthly!$C:$C,$E122)</f>
        <v>449.76666666666665</v>
      </c>
      <c r="CI122" s="70">
        <f ca="1">SUMIF(monthly!$C:X,$E122,monthly!X:X)/COUNTIF(monthly!$C:$C,$E122)</f>
        <v>657.02333333333343</v>
      </c>
      <c r="CJ122" s="70">
        <f ca="1">SUMIF(monthly!$C:Y,$E122,monthly!Y:Y)/COUNTIF(monthly!$C:$C,$E122)</f>
        <v>371.87999999999994</v>
      </c>
      <c r="CK122" s="190">
        <v>148.4</v>
      </c>
    </row>
    <row r="123" spans="2:89" s="45" customFormat="1">
      <c r="B123" s="154">
        <v>38596</v>
      </c>
      <c r="C123" s="154" t="str">
        <f t="shared" si="11"/>
        <v>3</v>
      </c>
      <c r="D123" s="154" t="str">
        <f t="shared" si="12"/>
        <v>_2005</v>
      </c>
      <c r="E123" s="44" t="s">
        <v>640</v>
      </c>
      <c r="F123" s="68">
        <v>791.9</v>
      </c>
      <c r="G123" s="68">
        <v>322.58121</v>
      </c>
      <c r="H123" s="68">
        <f t="shared" si="17"/>
        <v>469.31878999999998</v>
      </c>
      <c r="I123" s="155">
        <f t="shared" si="18"/>
        <v>0.54596241747080221</v>
      </c>
      <c r="J123" s="155">
        <f t="shared" si="19"/>
        <v>1.3749678745823557</v>
      </c>
      <c r="K123" s="155">
        <f t="shared" si="20"/>
        <v>-1.6027046957278746E-2</v>
      </c>
      <c r="L123" s="92">
        <v>111.8</v>
      </c>
      <c r="M123" s="283">
        <v>103</v>
      </c>
      <c r="N123" s="283">
        <v>112.7</v>
      </c>
      <c r="O123" s="68">
        <v>720.5</v>
      </c>
      <c r="P123" s="204">
        <f t="shared" si="21"/>
        <v>879.5</v>
      </c>
      <c r="Q123" s="204">
        <f t="shared" si="22"/>
        <v>2895</v>
      </c>
      <c r="R123" s="204">
        <f t="shared" si="23"/>
        <v>-2015.2</v>
      </c>
      <c r="S123" s="45">
        <v>1494</v>
      </c>
      <c r="T123" s="45">
        <v>2604</v>
      </c>
      <c r="U123" s="45">
        <v>-1109.7</v>
      </c>
      <c r="V123" s="45">
        <v>-614.5</v>
      </c>
      <c r="W123" s="45">
        <v>291</v>
      </c>
      <c r="X123" s="45">
        <v>-905.5</v>
      </c>
      <c r="Y123" s="45">
        <v>-343</v>
      </c>
      <c r="Z123" s="45">
        <v>19.100000000000001</v>
      </c>
      <c r="AA123" s="45">
        <v>-362.1</v>
      </c>
      <c r="AB123" s="45">
        <v>184</v>
      </c>
      <c r="AC123" s="45">
        <v>249</v>
      </c>
      <c r="AD123" s="45">
        <v>-65</v>
      </c>
      <c r="AE123" s="45">
        <v>7</v>
      </c>
      <c r="AF123" s="45">
        <v>7</v>
      </c>
      <c r="AG123" s="45">
        <v>0</v>
      </c>
      <c r="AH123" s="45">
        <v>-349.2</v>
      </c>
      <c r="AI123" s="45">
        <v>277.89999999999998</v>
      </c>
      <c r="AJ123" s="108">
        <f>VLOOKUP($B123,monthly!$B$3:$Y$260,COLUMN($E:$E))</f>
        <v>2059.5087467400003</v>
      </c>
      <c r="AK123" s="108">
        <f>VLOOKUP($B123,monthly!$B$3:$Y$260,COLUMN($F:$F))</f>
        <v>2061.6599483159812</v>
      </c>
      <c r="AL123" s="87">
        <v>2599</v>
      </c>
      <c r="AM123" s="277">
        <f t="shared" si="10"/>
        <v>739.2</v>
      </c>
      <c r="AN123" s="278">
        <v>1859.8</v>
      </c>
      <c r="AO123" s="278">
        <v>557.79999999999995</v>
      </c>
      <c r="AP123" s="69"/>
      <c r="AQ123" s="286">
        <v>94.6</v>
      </c>
      <c r="AR123" s="286">
        <v>88.8</v>
      </c>
      <c r="AS123" s="286">
        <v>120.9</v>
      </c>
      <c r="AT123" s="284">
        <v>578.6</v>
      </c>
      <c r="AU123" s="285">
        <v>649.9</v>
      </c>
      <c r="AV123" s="284">
        <v>254.9</v>
      </c>
      <c r="AW123" s="91">
        <v>7045</v>
      </c>
      <c r="AX123" s="114">
        <v>42.4</v>
      </c>
      <c r="AY123" s="114">
        <v>-76.5</v>
      </c>
      <c r="AZ123" s="108">
        <f>VLOOKUP($B123,monthly!$B$3:$Y$269,COLUMN(G:G))</f>
        <v>4912.5989125199994</v>
      </c>
      <c r="BA123" s="108">
        <f>VLOOKUP($B123,monthly!$B$3:$Y$269,COLUMN($H:$H))</f>
        <v>2981.0309385099995</v>
      </c>
      <c r="BB123" s="108">
        <f>VLOOKUP($B123,monthly!$B$3:$Y$269,COLUMN($I:$I))</f>
        <v>2390.3151328195486</v>
      </c>
      <c r="BC123" s="108">
        <f>VLOOKUP($B123,monthly!$B$3:$Y$269,COLUMN($J:$J))</f>
        <v>2211.9638038300004</v>
      </c>
      <c r="BD123" s="108">
        <f>VLOOKUP($B123,monthly!$B$3:$Y$269,COLUMN($K:$K))</f>
        <v>1614.8310795488824</v>
      </c>
      <c r="BE123" s="108">
        <f>VLOOKUP($B123,monthly!$B$3:$Y$269,COLUMN($L:$L))</f>
        <v>1507.3440000000001</v>
      </c>
      <c r="BF123" s="266"/>
      <c r="BG123" s="69"/>
      <c r="BH123" s="69"/>
      <c r="BI123" s="69"/>
      <c r="BJ123" s="69"/>
      <c r="BK123" s="69"/>
      <c r="BL123" s="69"/>
      <c r="BM123" s="69"/>
      <c r="BN123" s="69"/>
      <c r="BO123" s="69"/>
      <c r="BP123" s="69"/>
      <c r="BQ123" s="69"/>
      <c r="BR123" s="69"/>
      <c r="BS123" s="69"/>
      <c r="BT123" s="69"/>
      <c r="BU123" s="69"/>
      <c r="BV123" s="69"/>
      <c r="BW123" s="69"/>
      <c r="BX123" s="69"/>
      <c r="BY123" s="267"/>
      <c r="BZ123" s="91">
        <v>7045</v>
      </c>
      <c r="CA123" s="135">
        <v>3126.9</v>
      </c>
      <c r="CB123" s="68">
        <v>3918.1</v>
      </c>
      <c r="CC123" s="70">
        <f ca="1">SUMIF(monthly!$C:R,E123,monthly!R:R)/COUNTIF(monthly!$C:$C,E123)</f>
        <v>61.550000000000004</v>
      </c>
      <c r="CD123" s="70">
        <f ca="1">SUMIF(monthly!$C:S,$E123,monthly!S:S)/COUNTIF(monthly!$C:$C,$E123)</f>
        <v>439.48333333333335</v>
      </c>
      <c r="CE123" s="70">
        <f ca="1">SUMIF(monthly!$C:T,$E123,monthly!T:T)/COUNTIF(monthly!$C:$C,$E123)</f>
        <v>3750.35</v>
      </c>
      <c r="CF123" s="70">
        <f ca="1">SUMIF(monthly!$C:U,$E123,monthly!U:U)/COUNTIF(monthly!$C:$C,$E123)</f>
        <v>1491.57</v>
      </c>
      <c r="CG123" s="70">
        <f ca="1">SUMIF(monthly!$C:V,$E123,monthly!V:V)/COUNTIF(monthly!$C:$C,$E123)</f>
        <v>206.42924572172629</v>
      </c>
      <c r="CH123" s="70">
        <f ca="1">SUMIF(monthly!$C:W,$E123,monthly!W:W)/COUNTIF(monthly!$C:$C,$E123)</f>
        <v>380.66666666666669</v>
      </c>
      <c r="CI123" s="70">
        <f ca="1">SUMIF(monthly!$C:X,$E123,monthly!X:X)/COUNTIF(monthly!$C:$C,$E123)</f>
        <v>571.63666666666666</v>
      </c>
      <c r="CJ123" s="70">
        <f ca="1">SUMIF(monthly!$C:Y,$E123,monthly!Y:Y)/COUNTIF(monthly!$C:$C,$E123)</f>
        <v>366.62666666666672</v>
      </c>
      <c r="CK123" s="190">
        <v>149.80000000000001</v>
      </c>
    </row>
    <row r="124" spans="2:89" s="45" customFormat="1" ht="15" thickBot="1">
      <c r="B124" s="154">
        <v>38687</v>
      </c>
      <c r="C124" s="154" t="str">
        <f t="shared" si="11"/>
        <v>4</v>
      </c>
      <c r="D124" s="154" t="str">
        <f t="shared" si="12"/>
        <v>_2005</v>
      </c>
      <c r="E124" s="44" t="s">
        <v>641</v>
      </c>
      <c r="F124" s="68">
        <v>825.3</v>
      </c>
      <c r="G124" s="68">
        <v>329.08271999999999</v>
      </c>
      <c r="H124" s="68">
        <f t="shared" si="17"/>
        <v>496.21727999999996</v>
      </c>
      <c r="I124" s="155">
        <f t="shared" si="18"/>
        <v>4.2177042555878286</v>
      </c>
      <c r="J124" s="155">
        <f t="shared" si="19"/>
        <v>2.0154645709215435</v>
      </c>
      <c r="K124" s="155">
        <f t="shared" si="20"/>
        <v>5.7313899577726257</v>
      </c>
      <c r="L124" s="92">
        <v>111.69615877986803</v>
      </c>
      <c r="M124" s="283">
        <v>103.11723484056124</v>
      </c>
      <c r="N124" s="283">
        <v>112.56965419743334</v>
      </c>
      <c r="O124" s="68">
        <v>833.4</v>
      </c>
      <c r="P124" s="204">
        <f t="shared" ref="P124:P142" si="24">S124+V124</f>
        <v>1126.4000000000001</v>
      </c>
      <c r="Q124" s="204">
        <f t="shared" ref="Q124:Q142" si="25">T124+W124</f>
        <v>3185.1</v>
      </c>
      <c r="R124" s="204">
        <f t="shared" ref="R124:R142" si="26">U124+X124</f>
        <v>-2058.6999999999998</v>
      </c>
      <c r="S124" s="45">
        <v>1796.4</v>
      </c>
      <c r="T124" s="45">
        <v>2918.1</v>
      </c>
      <c r="U124" s="45">
        <v>-1121.7</v>
      </c>
      <c r="V124" s="45">
        <v>-670</v>
      </c>
      <c r="W124" s="45">
        <v>267</v>
      </c>
      <c r="X124" s="45">
        <v>-937</v>
      </c>
      <c r="Y124" s="45">
        <v>-405</v>
      </c>
      <c r="Z124" s="45">
        <v>31</v>
      </c>
      <c r="AA124" s="45">
        <v>-436</v>
      </c>
      <c r="AB124" s="45">
        <v>112</v>
      </c>
      <c r="AC124" s="45">
        <v>200</v>
      </c>
      <c r="AD124" s="45">
        <v>-88</v>
      </c>
      <c r="AE124" s="45">
        <v>33</v>
      </c>
      <c r="AF124" s="45">
        <v>33</v>
      </c>
      <c r="AG124" s="45">
        <v>0</v>
      </c>
      <c r="AH124" s="45">
        <v>-515</v>
      </c>
      <c r="AI124" s="45">
        <v>306.3</v>
      </c>
      <c r="AJ124" s="108">
        <f>VLOOKUP($B124,monthly!$B$3:$Y$260,COLUMN($E:$E))</f>
        <v>2365.9266694799999</v>
      </c>
      <c r="AK124" s="108">
        <f>VLOOKUP($B124,monthly!$B$3:$Y$260,COLUMN($F:$F))</f>
        <v>2367.9430079872855</v>
      </c>
      <c r="AL124" s="87">
        <v>2913.1</v>
      </c>
      <c r="AM124" s="277">
        <f t="shared" si="10"/>
        <v>645.19999999999982</v>
      </c>
      <c r="AN124" s="278">
        <v>2267.9</v>
      </c>
      <c r="AO124" s="280">
        <v>461.7</v>
      </c>
      <c r="AP124" s="69"/>
      <c r="AQ124" s="286">
        <v>105.1</v>
      </c>
      <c r="AR124" s="286">
        <v>98.6</v>
      </c>
      <c r="AS124" s="286">
        <v>136.30000000000001</v>
      </c>
      <c r="AT124" s="284">
        <v>621</v>
      </c>
      <c r="AU124" s="285">
        <v>699.2</v>
      </c>
      <c r="AV124" s="284">
        <v>242.2</v>
      </c>
      <c r="AW124" s="91">
        <v>7261.2</v>
      </c>
      <c r="AX124" s="114">
        <v>45</v>
      </c>
      <c r="AY124" s="114">
        <v>-73.900000000000006</v>
      </c>
      <c r="AZ124" s="108">
        <f>VLOOKUP($B124,monthly!$B$3:$Y$269,COLUMN(G:G))</f>
        <v>5069.2811216120008</v>
      </c>
      <c r="BA124" s="108">
        <f>VLOOKUP($B124,monthly!$B$3:$Y$269,COLUMN($H:$H))</f>
        <v>3017.3468440199999</v>
      </c>
      <c r="BB124" s="108">
        <f>VLOOKUP($B124,monthly!$B$3:$Y$269,COLUMN($I:$I))</f>
        <v>2928.6472933172836</v>
      </c>
      <c r="BC124" s="108">
        <f>VLOOKUP($B124,monthly!$B$3:$Y$269,COLUMN($J:$J))</f>
        <v>2132.7600980200004</v>
      </c>
      <c r="BD124" s="108">
        <f>VLOOKUP($B124,monthly!$B$3:$Y$269,COLUMN($K:$K))</f>
        <v>1114.0923302196124</v>
      </c>
      <c r="BE124" s="108">
        <f>VLOOKUP($B124,monthly!$B$3:$Y$269,COLUMN($L:$L))</f>
        <v>1573.173</v>
      </c>
      <c r="BF124" s="268"/>
      <c r="BG124" s="269"/>
      <c r="BH124" s="269"/>
      <c r="BI124" s="269"/>
      <c r="BJ124" s="269"/>
      <c r="BK124" s="269"/>
      <c r="BL124" s="269"/>
      <c r="BM124" s="269"/>
      <c r="BN124" s="269"/>
      <c r="BO124" s="269"/>
      <c r="BP124" s="269"/>
      <c r="BQ124" s="269"/>
      <c r="BR124" s="269"/>
      <c r="BS124" s="269"/>
      <c r="BT124" s="269"/>
      <c r="BU124" s="269"/>
      <c r="BV124" s="269"/>
      <c r="BW124" s="269"/>
      <c r="BX124" s="269"/>
      <c r="BY124" s="270"/>
      <c r="BZ124" s="91">
        <v>7261.2</v>
      </c>
      <c r="CA124" s="135">
        <v>3405.4</v>
      </c>
      <c r="CB124" s="68">
        <v>3855.8</v>
      </c>
      <c r="CC124" s="70">
        <f ca="1">SUMIF(monthly!$C:R,E124,monthly!R:R)/COUNTIF(monthly!$C:$C,E124)</f>
        <v>56.936666666666667</v>
      </c>
      <c r="CD124" s="70">
        <f ca="1">SUMIF(monthly!$C:S,$E124,monthly!S:S)/COUNTIF(monthly!$C:$C,$E124)</f>
        <v>485.44333333333333</v>
      </c>
      <c r="CE124" s="70">
        <f ca="1">SUMIF(monthly!$C:T,$E124,monthly!T:T)/COUNTIF(monthly!$C:$C,$E124)</f>
        <v>4303.7866666666669</v>
      </c>
      <c r="CF124" s="70">
        <f ca="1">SUMIF(monthly!$C:U,$E124,monthly!U:U)/COUNTIF(monthly!$C:$C,$E124)</f>
        <v>1464.6433333333332</v>
      </c>
      <c r="CG124" s="70">
        <f ca="1">SUMIF(monthly!$C:V,$E124,monthly!V:V)/COUNTIF(monthly!$C:$C,$E124)</f>
        <v>208.31629929315486</v>
      </c>
      <c r="CH124" s="70">
        <f ca="1">SUMIF(monthly!$C:W,$E124,monthly!W:W)/COUNTIF(monthly!$C:$C,$E124)</f>
        <v>379.93333333333334</v>
      </c>
      <c r="CI124" s="70">
        <f ca="1">SUMIF(monthly!$C:X,$E124,monthly!X:X)/COUNTIF(monthly!$C:$C,$E124)</f>
        <v>571.63333333333333</v>
      </c>
      <c r="CJ124" s="70">
        <f ca="1">SUMIF(monthly!$C:Y,$E124,monthly!Y:Y)/COUNTIF(monthly!$C:$C,$E124)</f>
        <v>375.8966666666667</v>
      </c>
      <c r="CK124" s="190">
        <v>150.6</v>
      </c>
    </row>
    <row r="125" spans="2:89" s="45" customFormat="1">
      <c r="B125" s="154">
        <v>38777</v>
      </c>
      <c r="C125" s="154" t="str">
        <f t="shared" si="11"/>
        <v>1</v>
      </c>
      <c r="D125" s="154" t="str">
        <f t="shared" si="12"/>
        <v>_2006</v>
      </c>
      <c r="E125" s="44" t="s">
        <v>642</v>
      </c>
      <c r="F125" s="68">
        <v>800.8</v>
      </c>
      <c r="G125" s="68">
        <v>323.48079000000001</v>
      </c>
      <c r="H125" s="68">
        <f t="shared" si="17"/>
        <v>477.31920999999994</v>
      </c>
      <c r="I125" s="155">
        <f t="shared" si="18"/>
        <v>-2.9686174724342651</v>
      </c>
      <c r="J125" s="155">
        <f t="shared" si="19"/>
        <v>-1.7022862823061535</v>
      </c>
      <c r="K125" s="155">
        <f t="shared" si="20"/>
        <v>-3.8084264215869301</v>
      </c>
      <c r="L125" s="92">
        <v>114.86048064773013</v>
      </c>
      <c r="M125" s="283">
        <v>104.88471252804578</v>
      </c>
      <c r="N125" s="283">
        <v>115.86299479529787</v>
      </c>
      <c r="O125" s="68">
        <v>180</v>
      </c>
      <c r="P125" s="204">
        <f t="shared" si="24"/>
        <v>610</v>
      </c>
      <c r="Q125" s="204">
        <f t="shared" si="25"/>
        <v>3036</v>
      </c>
      <c r="R125" s="204">
        <f t="shared" si="26"/>
        <v>-2425</v>
      </c>
      <c r="S125" s="45">
        <v>1404</v>
      </c>
      <c r="T125" s="45">
        <v>2822</v>
      </c>
      <c r="U125" s="45">
        <v>-1418</v>
      </c>
      <c r="V125" s="45">
        <v>-794</v>
      </c>
      <c r="W125" s="45">
        <v>214</v>
      </c>
      <c r="X125" s="45">
        <v>-1007</v>
      </c>
      <c r="Y125" s="45">
        <v>-557</v>
      </c>
      <c r="Z125" s="45">
        <v>35</v>
      </c>
      <c r="AA125" s="45">
        <v>-593</v>
      </c>
      <c r="AB125" s="45">
        <v>127</v>
      </c>
      <c r="AC125" s="45">
        <v>217</v>
      </c>
      <c r="AD125" s="45">
        <v>-90</v>
      </c>
      <c r="AE125" s="45">
        <v>27</v>
      </c>
      <c r="AF125" s="45">
        <v>27</v>
      </c>
      <c r="AG125" s="45">
        <v>0</v>
      </c>
      <c r="AH125" s="45">
        <v>-204</v>
      </c>
      <c r="AI125" s="45">
        <v>-26.5</v>
      </c>
      <c r="AJ125" s="108">
        <f>VLOOKUP($B125,monthly!$B$3:$Y$260,COLUMN($E:$E))</f>
        <v>2339.3844335700001</v>
      </c>
      <c r="AK125" s="108">
        <f>VLOOKUP($B125,monthly!$B$3:$Y$260,COLUMN($F:$F))</f>
        <v>2341.4277809115092</v>
      </c>
      <c r="AL125" s="87">
        <v>2816.8</v>
      </c>
      <c r="AM125" s="277">
        <f t="shared" si="10"/>
        <v>595.30000000000018</v>
      </c>
      <c r="AN125" s="278">
        <v>2221.5</v>
      </c>
      <c r="AO125" s="278">
        <v>427.5</v>
      </c>
      <c r="AP125" s="69"/>
      <c r="AQ125" s="284">
        <v>82.4</v>
      </c>
      <c r="AR125" s="284">
        <v>77</v>
      </c>
      <c r="AS125" s="284">
        <v>109.2</v>
      </c>
      <c r="AT125" s="284">
        <v>710.2</v>
      </c>
      <c r="AU125" s="285">
        <v>803</v>
      </c>
      <c r="AV125" s="284">
        <v>250.2</v>
      </c>
      <c r="AW125" s="91">
        <v>7546.9</v>
      </c>
      <c r="AX125" s="114">
        <v>28.3</v>
      </c>
      <c r="AY125" s="114">
        <v>-70.7</v>
      </c>
      <c r="AZ125" s="108">
        <f>VLOOKUP($B125,monthly!$B$3:$Y$269,COLUMN(G:G))</f>
        <v>5266.8639768559997</v>
      </c>
      <c r="BA125" s="108">
        <f>VLOOKUP($B125,monthly!$B$3:$Y$269,COLUMN($H:$H))</f>
        <v>3052.9221908700001</v>
      </c>
      <c r="BB125" s="108">
        <f>VLOOKUP($B125,monthly!$B$3:$Y$269,COLUMN($I:$I))</f>
        <v>2773.6351523715089</v>
      </c>
      <c r="BC125" s="108">
        <f>VLOOKUP($B125,monthly!$B$3:$Y$269,COLUMN($J:$J))</f>
        <v>2284.43898197</v>
      </c>
      <c r="BD125" s="108">
        <f>VLOOKUP($B125,monthly!$B$3:$Y$269,COLUMN($K:$K))</f>
        <v>1427.4126202903085</v>
      </c>
      <c r="BE125" s="108">
        <f>VLOOKUP($B125,monthly!$B$3:$Y$269,COLUMN($L:$L))</f>
        <v>1688.607</v>
      </c>
      <c r="BF125" s="109">
        <f>BG125+BS125</f>
        <v>713.4</v>
      </c>
      <c r="BG125" s="109">
        <f>BJ125+BQ125+BR125</f>
        <v>707.4</v>
      </c>
      <c r="BH125" s="45">
        <v>72.3</v>
      </c>
      <c r="BI125" s="109">
        <f>BG125-BH125</f>
        <v>635.1</v>
      </c>
      <c r="BJ125" s="109">
        <f>BK125+BO125+BP125</f>
        <v>674.9</v>
      </c>
      <c r="BK125" s="45">
        <v>390.4</v>
      </c>
      <c r="BL125" s="45">
        <v>240.9</v>
      </c>
      <c r="BM125" s="45">
        <v>32.700000000000003</v>
      </c>
      <c r="BN125" s="109">
        <f>BK125-BL125-BM125</f>
        <v>116.79999999999997</v>
      </c>
      <c r="BO125" s="45">
        <v>208.6</v>
      </c>
      <c r="BP125" s="45">
        <v>75.900000000000006</v>
      </c>
      <c r="BQ125" s="45">
        <v>32.5</v>
      </c>
      <c r="BR125" s="45">
        <v>0</v>
      </c>
      <c r="BS125" s="45">
        <v>6</v>
      </c>
      <c r="BT125" s="68">
        <v>818.8</v>
      </c>
      <c r="BU125" s="68">
        <v>692.7</v>
      </c>
      <c r="BV125" s="68">
        <v>126.1</v>
      </c>
      <c r="BW125" s="108">
        <f>BF125-BT125</f>
        <v>-105.39999999999998</v>
      </c>
      <c r="BX125" s="45">
        <v>-65.7</v>
      </c>
      <c r="BY125" s="68">
        <v>171.2</v>
      </c>
      <c r="BZ125" s="91">
        <v>7546.9</v>
      </c>
      <c r="CA125" s="135">
        <v>3731.2</v>
      </c>
      <c r="CB125" s="68">
        <v>3815.7</v>
      </c>
      <c r="CC125" s="70">
        <f ca="1">SUMIF(monthly!$C:R,E125,monthly!R:R)/COUNTIF(monthly!$C:$C,E125)</f>
        <v>61.913333333333334</v>
      </c>
      <c r="CD125" s="70">
        <f ca="1">SUMIF(monthly!$C:S,$E125,monthly!S:S)/COUNTIF(monthly!$C:$C,$E125)</f>
        <v>557.31666666666672</v>
      </c>
      <c r="CE125" s="70">
        <f ca="1">SUMIF(monthly!$C:T,$E125,monthly!T:T)/COUNTIF(monthly!$C:$C,$E125)</f>
        <v>4947.5033333333331</v>
      </c>
      <c r="CF125" s="70">
        <f ca="1">SUMIF(monthly!$C:U,$E125,monthly!U:U)/COUNTIF(monthly!$C:$C,$E125)</f>
        <v>1555.8833333333332</v>
      </c>
      <c r="CG125" s="70">
        <f ca="1">SUMIF(monthly!$C:V,$E125,monthly!V:V)/COUNTIF(monthly!$C:$C,$E125)</f>
        <v>232.65797991071437</v>
      </c>
      <c r="CH125" s="70">
        <f ca="1">SUMIF(monthly!$C:W,$E125,monthly!W:W)/COUNTIF(monthly!$C:$C,$E125)</f>
        <v>383.33333333333331</v>
      </c>
      <c r="CI125" s="70">
        <f ca="1">SUMIF(monthly!$C:X,$E125,monthly!X:X)/COUNTIF(monthly!$C:$C,$E125)</f>
        <v>576.55333333333328</v>
      </c>
      <c r="CJ125" s="70">
        <f ca="1">SUMIF(monthly!$C:Y,$E125,monthly!Y:Y)/COUNTIF(monthly!$C:$C,$E125)</f>
        <v>383.96999999999997</v>
      </c>
      <c r="CK125" s="190">
        <v>151.9</v>
      </c>
    </row>
    <row r="126" spans="2:89" s="45" customFormat="1">
      <c r="B126" s="154">
        <v>38869</v>
      </c>
      <c r="C126" s="154" t="str">
        <f t="shared" si="11"/>
        <v>2</v>
      </c>
      <c r="D126" s="154" t="str">
        <f t="shared" si="12"/>
        <v>_2006</v>
      </c>
      <c r="E126" s="44" t="s">
        <v>643</v>
      </c>
      <c r="F126" s="68">
        <v>807</v>
      </c>
      <c r="G126" s="68">
        <v>333.29438999999996</v>
      </c>
      <c r="H126" s="68">
        <f t="shared" si="17"/>
        <v>473.70561000000004</v>
      </c>
      <c r="I126" s="155">
        <f t="shared" si="18"/>
        <v>0.77422577422578964</v>
      </c>
      <c r="J126" s="155">
        <f t="shared" si="19"/>
        <v>3.0337504740235</v>
      </c>
      <c r="K126" s="155">
        <f t="shared" si="20"/>
        <v>-0.75706150607260936</v>
      </c>
      <c r="L126" s="92">
        <v>119.39871328894506</v>
      </c>
      <c r="M126" s="283">
        <v>109.39400137518327</v>
      </c>
      <c r="N126" s="283">
        <v>120.40797175740849</v>
      </c>
      <c r="O126" s="68">
        <v>928</v>
      </c>
      <c r="P126" s="204">
        <f t="shared" si="24"/>
        <v>1352</v>
      </c>
      <c r="Q126" s="204">
        <f t="shared" si="25"/>
        <v>3984</v>
      </c>
      <c r="R126" s="204">
        <f t="shared" si="26"/>
        <v>-2632</v>
      </c>
      <c r="S126" s="45">
        <v>2228</v>
      </c>
      <c r="T126" s="45">
        <v>3654</v>
      </c>
      <c r="U126" s="45">
        <v>-1426</v>
      </c>
      <c r="V126" s="45">
        <v>-876</v>
      </c>
      <c r="W126" s="45">
        <v>330</v>
      </c>
      <c r="X126" s="45">
        <v>-1206</v>
      </c>
      <c r="Y126" s="45">
        <v>-750</v>
      </c>
      <c r="Z126" s="45">
        <v>59</v>
      </c>
      <c r="AA126" s="45">
        <v>-809</v>
      </c>
      <c r="AB126" s="45">
        <v>326</v>
      </c>
      <c r="AC126" s="45">
        <v>409</v>
      </c>
      <c r="AD126" s="45">
        <v>-83</v>
      </c>
      <c r="AE126" s="45">
        <v>42</v>
      </c>
      <c r="AF126" s="45">
        <v>42</v>
      </c>
      <c r="AG126" s="45">
        <v>0</v>
      </c>
      <c r="AH126" s="45">
        <v>-228</v>
      </c>
      <c r="AI126" s="45">
        <v>701.2</v>
      </c>
      <c r="AJ126" s="108">
        <f>VLOOKUP($B126,monthly!$B$3:$Y$260,COLUMN($E:$E))</f>
        <v>3040.3250872899998</v>
      </c>
      <c r="AK126" s="108">
        <f>VLOOKUP($B126,monthly!$B$3:$Y$260,COLUMN($F:$F))</f>
        <v>3042.3932562819855</v>
      </c>
      <c r="AL126" s="87">
        <v>3649.4</v>
      </c>
      <c r="AM126" s="277">
        <f t="shared" ref="AM126:AM142" si="27">AL126-AN126</f>
        <v>591.30000000000018</v>
      </c>
      <c r="AN126" s="278">
        <v>3058.1</v>
      </c>
      <c r="AO126" s="278">
        <v>405.5</v>
      </c>
      <c r="AP126" s="69"/>
      <c r="AQ126" s="284">
        <v>95.3</v>
      </c>
      <c r="AR126" s="284">
        <v>91.4</v>
      </c>
      <c r="AS126" s="284">
        <v>117.9</v>
      </c>
      <c r="AT126" s="284">
        <v>860.8</v>
      </c>
      <c r="AU126" s="285">
        <v>967.8</v>
      </c>
      <c r="AV126" s="284">
        <v>250.1</v>
      </c>
      <c r="AW126" s="91">
        <v>7364.2</v>
      </c>
      <c r="AX126" s="115">
        <v>27.1</v>
      </c>
      <c r="AY126" s="115">
        <v>-67.400000000000006</v>
      </c>
      <c r="AZ126" s="108">
        <f>VLOOKUP($B126,monthly!$B$3:$Y$269,COLUMN(G:G))</f>
        <v>5751.1023435699999</v>
      </c>
      <c r="BA126" s="108">
        <f>VLOOKUP($B126,monthly!$B$3:$Y$269,COLUMN($H:$H))</f>
        <v>3227.4477304299999</v>
      </c>
      <c r="BB126" s="108">
        <f>VLOOKUP($B126,monthly!$B$3:$Y$269,COLUMN($I:$I))</f>
        <v>3297.0794616919852</v>
      </c>
      <c r="BC126" s="108">
        <f>VLOOKUP($B126,monthly!$B$3:$Y$269,COLUMN($J:$J))</f>
        <v>2623.5583405999996</v>
      </c>
      <c r="BD126" s="108">
        <f>VLOOKUP($B126,monthly!$B$3:$Y$269,COLUMN($K:$K))</f>
        <v>1302.2936508799996</v>
      </c>
      <c r="BE126" s="108">
        <f>VLOOKUP($B126,monthly!$B$3:$Y$269,COLUMN($L:$L))</f>
        <v>1832.501</v>
      </c>
      <c r="BF126" s="109">
        <f t="shared" ref="BF126:BF141" si="28">BG126+BS126</f>
        <v>1568.1999999999998</v>
      </c>
      <c r="BG126" s="109">
        <f t="shared" ref="BG126:BG142" si="29">BJ126+BQ126+BR126</f>
        <v>1388.1</v>
      </c>
      <c r="BH126" s="45">
        <v>698.3</v>
      </c>
      <c r="BI126" s="109">
        <f t="shared" ref="BI126:BI142" si="30">BG126-BH126</f>
        <v>689.8</v>
      </c>
      <c r="BJ126" s="109">
        <f t="shared" ref="BJ126:BJ142" si="31">BK126+BO126+BP126</f>
        <v>1262.3999999999999</v>
      </c>
      <c r="BK126" s="45">
        <v>996.9</v>
      </c>
      <c r="BL126" s="45">
        <v>195.5</v>
      </c>
      <c r="BM126" s="45">
        <v>146.69999999999999</v>
      </c>
      <c r="BN126" s="109">
        <f t="shared" ref="BN126:BN142" si="32">BK126-BL126-BM126</f>
        <v>654.70000000000005</v>
      </c>
      <c r="BO126" s="45">
        <v>183.4</v>
      </c>
      <c r="BP126" s="45">
        <v>82.1</v>
      </c>
      <c r="BQ126" s="45">
        <v>125.7</v>
      </c>
      <c r="BR126" s="45">
        <v>0</v>
      </c>
      <c r="BS126" s="45">
        <v>180.1</v>
      </c>
      <c r="BT126" s="68">
        <v>1099.7</v>
      </c>
      <c r="BU126" s="68">
        <v>700.2</v>
      </c>
      <c r="BV126" s="68">
        <v>399.5</v>
      </c>
      <c r="BW126" s="108">
        <f t="shared" ref="BW126:BW142" si="33">BF126-BT126</f>
        <v>468.49999999999977</v>
      </c>
      <c r="BX126" s="45">
        <v>-23.7</v>
      </c>
      <c r="BY126" s="68">
        <v>-444.8</v>
      </c>
      <c r="BZ126" s="91">
        <v>7364.2</v>
      </c>
      <c r="CA126" s="135">
        <v>3554.7</v>
      </c>
      <c r="CB126" s="68">
        <v>3809.5</v>
      </c>
      <c r="CC126" s="70">
        <f ca="1">SUMIF(monthly!$C:R,E126,monthly!R:R)/COUNTIF(monthly!$C:$C,E126)</f>
        <v>69.83</v>
      </c>
      <c r="CD126" s="70">
        <f ca="1">SUMIF(monthly!$C:S,$E126,monthly!S:S)/COUNTIF(monthly!$C:$C,$E126)</f>
        <v>627.77</v>
      </c>
      <c r="CE126" s="70">
        <f ca="1">SUMIF(monthly!$C:T,$E126,monthly!T:T)/COUNTIF(monthly!$C:$C,$E126)</f>
        <v>7228.8</v>
      </c>
      <c r="CF126" s="70">
        <f ca="1">SUMIF(monthly!$C:U,$E126,monthly!U:U)/COUNTIF(monthly!$C:$C,$E126)</f>
        <v>1584.14</v>
      </c>
      <c r="CG126" s="70">
        <f ca="1">SUMIF(monthly!$C:V,$E126,monthly!V:V)/COUNTIF(monthly!$C:$C,$E126)</f>
        <v>212.21489955357148</v>
      </c>
      <c r="CH126" s="70">
        <f ca="1">SUMIF(monthly!$C:W,$E126,monthly!W:W)/COUNTIF(monthly!$C:$C,$E126)</f>
        <v>383</v>
      </c>
      <c r="CI126" s="70">
        <f ca="1">SUMIF(monthly!$C:X,$E126,monthly!X:X)/COUNTIF(monthly!$C:$C,$E126)</f>
        <v>575.79333333333341</v>
      </c>
      <c r="CJ126" s="70">
        <f ca="1">SUMIF(monthly!$C:Y,$E126,monthly!Y:Y)/COUNTIF(monthly!$C:$C,$E126)</f>
        <v>389.03666666666669</v>
      </c>
      <c r="CK126" s="190">
        <v>154.30000000000001</v>
      </c>
    </row>
    <row r="127" spans="2:89" s="45" customFormat="1">
      <c r="B127" s="154">
        <v>38961</v>
      </c>
      <c r="C127" s="154" t="str">
        <f t="shared" si="11"/>
        <v>3</v>
      </c>
      <c r="D127" s="154" t="str">
        <f t="shared" si="12"/>
        <v>_2006</v>
      </c>
      <c r="E127" s="44" t="s">
        <v>644</v>
      </c>
      <c r="F127" s="68">
        <v>833.6</v>
      </c>
      <c r="G127" s="68">
        <v>352.10379</v>
      </c>
      <c r="H127" s="68">
        <f t="shared" si="17"/>
        <v>481.49621000000002</v>
      </c>
      <c r="I127" s="155">
        <f t="shared" si="18"/>
        <v>3.2961586121437403</v>
      </c>
      <c r="J127" s="155">
        <f t="shared" si="19"/>
        <v>5.6434793276898709</v>
      </c>
      <c r="K127" s="155">
        <f t="shared" si="20"/>
        <v>1.6446079243182199</v>
      </c>
      <c r="L127" s="92">
        <v>117.42001911167877</v>
      </c>
      <c r="M127" s="283">
        <v>113.21084709841158</v>
      </c>
      <c r="N127" s="283">
        <v>117.92063260910039</v>
      </c>
      <c r="O127" s="68">
        <v>100</v>
      </c>
      <c r="P127" s="204">
        <f t="shared" si="24"/>
        <v>697</v>
      </c>
      <c r="Q127" s="204">
        <f t="shared" si="25"/>
        <v>3440</v>
      </c>
      <c r="R127" s="204">
        <f t="shared" si="26"/>
        <v>-2743</v>
      </c>
      <c r="S127" s="45">
        <v>1685</v>
      </c>
      <c r="T127" s="45">
        <v>3249</v>
      </c>
      <c r="U127" s="45">
        <v>-1564</v>
      </c>
      <c r="V127" s="45">
        <v>-988</v>
      </c>
      <c r="W127" s="45">
        <v>191</v>
      </c>
      <c r="X127" s="45">
        <v>-1179</v>
      </c>
      <c r="Y127" s="45">
        <v>-700</v>
      </c>
      <c r="Z127" s="45">
        <v>57</v>
      </c>
      <c r="AA127" s="45">
        <v>-756</v>
      </c>
      <c r="AB127" s="45">
        <v>103</v>
      </c>
      <c r="AC127" s="45">
        <v>217</v>
      </c>
      <c r="AD127" s="45">
        <v>-114</v>
      </c>
      <c r="AE127" s="45">
        <v>32</v>
      </c>
      <c r="AF127" s="45">
        <v>32</v>
      </c>
      <c r="AG127" s="45">
        <v>0</v>
      </c>
      <c r="AH127" s="45">
        <v>728</v>
      </c>
      <c r="AI127" s="45">
        <v>861.5</v>
      </c>
      <c r="AJ127" s="108">
        <f>VLOOKUP($B127,monthly!$B$3:$Y$260,COLUMN($E:$E))</f>
        <v>3901.6776672999999</v>
      </c>
      <c r="AK127" s="108">
        <f>VLOOKUP($B127,monthly!$B$3:$Y$260,COLUMN($F:$F))</f>
        <v>3903.7829673329393</v>
      </c>
      <c r="AL127" s="87">
        <v>3243.8</v>
      </c>
      <c r="AM127" s="277">
        <f t="shared" si="27"/>
        <v>589.90000000000009</v>
      </c>
      <c r="AN127" s="278">
        <v>2653.9</v>
      </c>
      <c r="AO127" s="278">
        <v>415.4</v>
      </c>
      <c r="AP127" s="69"/>
      <c r="AQ127" s="284">
        <v>85.6</v>
      </c>
      <c r="AR127" s="284">
        <v>79.5</v>
      </c>
      <c r="AS127" s="284">
        <v>124.7</v>
      </c>
      <c r="AT127" s="284">
        <v>951.8</v>
      </c>
      <c r="AU127" s="285">
        <v>1060.5</v>
      </c>
      <c r="AV127" s="284">
        <v>255.4</v>
      </c>
      <c r="AW127" s="91">
        <v>7027.4</v>
      </c>
      <c r="AX127" s="115">
        <v>36.9</v>
      </c>
      <c r="AY127" s="115">
        <v>-64.5</v>
      </c>
      <c r="AZ127" s="108">
        <f>VLOOKUP($B127,monthly!$B$3:$Y$269,COLUMN(G:G))</f>
        <v>6217.9222174930001</v>
      </c>
      <c r="BA127" s="108">
        <f>VLOOKUP($B127,monthly!$B$3:$Y$269,COLUMN($H:$H))</f>
        <v>3443.6</v>
      </c>
      <c r="BB127" s="108">
        <f>VLOOKUP($B127,monthly!$B$3:$Y$269,COLUMN($I:$I))</f>
        <v>4120.0732277657871</v>
      </c>
      <c r="BC127" s="108">
        <f>VLOOKUP($B127,monthly!$B$3:$Y$269,COLUMN($J:$J))</f>
        <v>2696.9</v>
      </c>
      <c r="BD127" s="108">
        <f>VLOOKUP($B127,monthly!$B$3:$Y$269,COLUMN($K:$K))</f>
        <v>777.255345463715</v>
      </c>
      <c r="BE127" s="108">
        <f>VLOOKUP($B127,monthly!$B$3:$Y$269,COLUMN($L:$L))</f>
        <v>1916.7049999999999</v>
      </c>
      <c r="BF127" s="109">
        <f t="shared" si="28"/>
        <v>1985.2</v>
      </c>
      <c r="BG127" s="109">
        <f t="shared" si="29"/>
        <v>1701.9</v>
      </c>
      <c r="BH127" s="45">
        <v>916.3</v>
      </c>
      <c r="BI127" s="109">
        <f t="shared" si="30"/>
        <v>785.60000000000014</v>
      </c>
      <c r="BJ127" s="109">
        <f t="shared" si="31"/>
        <v>1546.3000000000002</v>
      </c>
      <c r="BK127" s="45">
        <v>1272.7</v>
      </c>
      <c r="BL127" s="45">
        <v>228</v>
      </c>
      <c r="BM127" s="45">
        <v>185.5</v>
      </c>
      <c r="BN127" s="109">
        <f t="shared" si="32"/>
        <v>859.2</v>
      </c>
      <c r="BO127" s="45">
        <v>195.7</v>
      </c>
      <c r="BP127" s="45">
        <v>77.900000000000006</v>
      </c>
      <c r="BQ127" s="45">
        <v>155.6</v>
      </c>
      <c r="BR127" s="45">
        <v>0</v>
      </c>
      <c r="BS127" s="45">
        <v>283.3</v>
      </c>
      <c r="BT127" s="68">
        <v>1262.0999999999999</v>
      </c>
      <c r="BU127" s="68">
        <v>775</v>
      </c>
      <c r="BV127" s="68">
        <v>487.1</v>
      </c>
      <c r="BW127" s="108">
        <f t="shared" si="33"/>
        <v>723.10000000000014</v>
      </c>
      <c r="BX127" s="45">
        <v>-44.1</v>
      </c>
      <c r="BY127" s="68">
        <v>-679</v>
      </c>
      <c r="BZ127" s="91">
        <v>7027.4</v>
      </c>
      <c r="CA127" s="135">
        <v>3348.8</v>
      </c>
      <c r="CB127" s="68">
        <v>3678.6</v>
      </c>
      <c r="CC127" s="70">
        <f ca="1">SUMIF(monthly!$C:R,E127,monthly!R:R)/COUNTIF(monthly!$C:$C,E127)</f>
        <v>70.093333333333334</v>
      </c>
      <c r="CD127" s="70">
        <f ca="1">SUMIF(monthly!$C:S,$E127,monthly!S:S)/COUNTIF(monthly!$C:$C,$E127)</f>
        <v>621.31666666666672</v>
      </c>
      <c r="CE127" s="70">
        <f ca="1">SUMIF(monthly!$C:T,$E127,monthly!T:T)/COUNTIF(monthly!$C:$C,$E127)</f>
        <v>7679.876666666667</v>
      </c>
      <c r="CF127" s="70">
        <f ca="1">SUMIF(monthly!$C:U,$E127,monthly!U:U)/COUNTIF(monthly!$C:$C,$E127)</f>
        <v>1617.4966666666667</v>
      </c>
      <c r="CG127" s="70">
        <f ca="1">SUMIF(monthly!$C:V,$E127,monthly!V:V)/COUNTIF(monthly!$C:$C,$E127)</f>
        <v>212.46388578869053</v>
      </c>
      <c r="CH127" s="70">
        <f ca="1">SUMIF(monthly!$C:W,$E127,monthly!W:W)/COUNTIF(monthly!$C:$C,$E127)</f>
        <v>400.26666666666665</v>
      </c>
      <c r="CI127" s="70">
        <f ca="1">SUMIF(monthly!$C:X,$E127,monthly!X:X)/COUNTIF(monthly!$C:$C,$E127)</f>
        <v>598.71333333333337</v>
      </c>
      <c r="CJ127" s="70">
        <f ca="1">SUMIF(monthly!$C:Y,$E127,monthly!Y:Y)/COUNTIF(monthly!$C:$C,$E127)</f>
        <v>418.48</v>
      </c>
      <c r="CK127" s="190">
        <v>155.69999999999999</v>
      </c>
    </row>
    <row r="128" spans="2:89" s="45" customFormat="1">
      <c r="B128" s="154">
        <v>39052</v>
      </c>
      <c r="C128" s="154" t="str">
        <f t="shared" si="11"/>
        <v>4</v>
      </c>
      <c r="D128" s="154" t="str">
        <f t="shared" si="12"/>
        <v>_2006</v>
      </c>
      <c r="E128" s="44" t="s">
        <v>645</v>
      </c>
      <c r="F128" s="68">
        <v>817.5</v>
      </c>
      <c r="G128" s="68">
        <v>342.12662999999998</v>
      </c>
      <c r="H128" s="68">
        <f t="shared" si="17"/>
        <v>475.37337000000002</v>
      </c>
      <c r="I128" s="155">
        <f t="shared" si="18"/>
        <v>-1.9313819577735147</v>
      </c>
      <c r="J128" s="155">
        <f t="shared" si="19"/>
        <v>-2.8335849494832255</v>
      </c>
      <c r="K128" s="155">
        <f t="shared" si="20"/>
        <v>-1.2716278701342176</v>
      </c>
      <c r="L128" s="92">
        <v>121.6</v>
      </c>
      <c r="M128" s="283">
        <v>117.1</v>
      </c>
      <c r="N128" s="283">
        <v>122.3</v>
      </c>
      <c r="O128" s="68">
        <v>146</v>
      </c>
      <c r="P128" s="204">
        <f t="shared" si="24"/>
        <v>554</v>
      </c>
      <c r="Q128" s="204">
        <f t="shared" si="25"/>
        <v>3357</v>
      </c>
      <c r="R128" s="204">
        <f t="shared" si="26"/>
        <v>-2803</v>
      </c>
      <c r="S128" s="45">
        <v>1450</v>
      </c>
      <c r="T128" s="45">
        <v>3126</v>
      </c>
      <c r="U128" s="45">
        <v>-1676</v>
      </c>
      <c r="V128" s="45">
        <v>-896</v>
      </c>
      <c r="W128" s="45">
        <v>231</v>
      </c>
      <c r="X128" s="45">
        <v>-1127</v>
      </c>
      <c r="Y128" s="45">
        <v>-455</v>
      </c>
      <c r="Z128" s="45">
        <v>64</v>
      </c>
      <c r="AA128" s="45">
        <v>-519</v>
      </c>
      <c r="AB128" s="45">
        <v>47</v>
      </c>
      <c r="AC128" s="45">
        <v>156</v>
      </c>
      <c r="AD128" s="45">
        <v>-109</v>
      </c>
      <c r="AE128" s="45">
        <v>34</v>
      </c>
      <c r="AF128" s="45">
        <v>34</v>
      </c>
      <c r="AG128" s="45">
        <v>0</v>
      </c>
      <c r="AH128" s="45">
        <v>188</v>
      </c>
      <c r="AI128" s="45">
        <v>421.7</v>
      </c>
      <c r="AJ128" s="108">
        <f>VLOOKUP($B128,monthly!$B$3:$Y$260,COLUMN($E:$E))</f>
        <v>4323.3</v>
      </c>
      <c r="AK128" s="108">
        <f>VLOOKUP($B128,monthly!$B$3:$Y$260,COLUMN($F:$F))</f>
        <v>4325.5</v>
      </c>
      <c r="AL128" s="87">
        <v>3120.5</v>
      </c>
      <c r="AM128" s="277">
        <f t="shared" si="27"/>
        <v>594.80000000000018</v>
      </c>
      <c r="AN128" s="278">
        <v>2525.6999999999998</v>
      </c>
      <c r="AO128" s="278">
        <v>404.9</v>
      </c>
      <c r="AP128" s="69"/>
      <c r="AQ128" s="284">
        <v>82</v>
      </c>
      <c r="AR128" s="284">
        <v>77.7</v>
      </c>
      <c r="AS128" s="284">
        <v>111.3</v>
      </c>
      <c r="AT128" s="284">
        <v>906.2</v>
      </c>
      <c r="AU128" s="285">
        <v>1000.9</v>
      </c>
      <c r="AV128" s="284">
        <v>267.10000000000002</v>
      </c>
      <c r="AW128" s="91">
        <v>6676.9</v>
      </c>
      <c r="AX128" s="113">
        <v>56.8</v>
      </c>
      <c r="AY128" s="113">
        <v>-161.80000000000001</v>
      </c>
      <c r="AZ128" s="108">
        <f>VLOOKUP($B128,monthly!$B$3:$Y$269,COLUMN(G:G))</f>
        <v>7040.1969208099999</v>
      </c>
      <c r="BA128" s="108">
        <f>VLOOKUP($B128,monthly!$B$3:$Y$269,COLUMN($H:$H))</f>
        <v>3790.3</v>
      </c>
      <c r="BB128" s="108">
        <f>VLOOKUP($B128,monthly!$B$3:$Y$269,COLUMN($I:$I))</f>
        <v>4648.4153019757596</v>
      </c>
      <c r="BC128" s="108">
        <f>VLOOKUP($B128,monthly!$B$3:$Y$269,COLUMN($J:$J))</f>
        <v>2948.9</v>
      </c>
      <c r="BD128" s="108">
        <f>VLOOKUP($B128,monthly!$B$3:$Y$269,COLUMN($K:$K))</f>
        <v>962.40593469742976</v>
      </c>
      <c r="BE128" s="108">
        <f>VLOOKUP($B128,monthly!$B$3:$Y$269,COLUMN($L:$L))</f>
        <v>2072.3000000000002</v>
      </c>
      <c r="BF128" s="109">
        <f t="shared" si="28"/>
        <v>2044.6999999999998</v>
      </c>
      <c r="BG128" s="109">
        <f t="shared" si="29"/>
        <v>1576.1999999999998</v>
      </c>
      <c r="BH128" s="45">
        <v>731.7</v>
      </c>
      <c r="BI128" s="109">
        <f t="shared" si="30"/>
        <v>844.49999999999977</v>
      </c>
      <c r="BJ128" s="109">
        <f t="shared" si="31"/>
        <v>1461.1999999999998</v>
      </c>
      <c r="BK128" s="45">
        <v>1163.5</v>
      </c>
      <c r="BL128" s="45">
        <v>242.6</v>
      </c>
      <c r="BM128" s="45">
        <v>185.7</v>
      </c>
      <c r="BN128" s="109">
        <f t="shared" si="32"/>
        <v>735.2</v>
      </c>
      <c r="BO128" s="45">
        <v>196.6</v>
      </c>
      <c r="BP128" s="45">
        <v>101.1</v>
      </c>
      <c r="BQ128" s="45">
        <v>115</v>
      </c>
      <c r="BR128" s="45">
        <v>0</v>
      </c>
      <c r="BS128" s="45">
        <v>468.5</v>
      </c>
      <c r="BT128" s="68">
        <v>2595.1</v>
      </c>
      <c r="BU128" s="68">
        <v>846.7</v>
      </c>
      <c r="BV128" s="68">
        <v>541.4</v>
      </c>
      <c r="BW128" s="108">
        <f t="shared" si="33"/>
        <v>-550.40000000000009</v>
      </c>
      <c r="BX128" s="45">
        <v>-85.5</v>
      </c>
      <c r="BY128" s="68">
        <v>635.79999999999995</v>
      </c>
      <c r="BZ128" s="91">
        <v>6676.9</v>
      </c>
      <c r="CA128" s="135">
        <v>3059</v>
      </c>
      <c r="CB128" s="68">
        <v>3617.9</v>
      </c>
      <c r="CC128" s="70">
        <f ca="1">SUMIF(monthly!$C:R,E128,monthly!R:R)/COUNTIF(monthly!$C:$C,E128)</f>
        <v>59.723333333333336</v>
      </c>
      <c r="CD128" s="70">
        <f ca="1">SUMIF(monthly!$C:S,$E128,monthly!S:S)/COUNTIF(monthly!$C:$C,$E128)</f>
        <v>614.4666666666667</v>
      </c>
      <c r="CE128" s="70">
        <f ca="1">SUMIF(monthly!$C:T,$E128,monthly!T:T)/COUNTIF(monthly!$C:$C,$E128)</f>
        <v>7069.2266666666665</v>
      </c>
      <c r="CF128" s="70">
        <f ca="1">SUMIF(monthly!$C:U,$E128,monthly!U:U)/COUNTIF(monthly!$C:$C,$E128)</f>
        <v>1604.9566666666667</v>
      </c>
      <c r="CG128" s="70">
        <f ca="1">SUMIF(monthly!$C:V,$E128,monthly!V:V)/COUNTIF(monthly!$C:$C,$E128)</f>
        <v>238.78435174851199</v>
      </c>
      <c r="CH128" s="70">
        <f ca="1">SUMIF(monthly!$C:W,$E128,monthly!W:W)/COUNTIF(monthly!$C:$C,$E128)</f>
        <v>443.5</v>
      </c>
      <c r="CI128" s="70">
        <f ca="1">SUMIF(monthly!$C:X,$E128,monthly!X:X)/COUNTIF(monthly!$C:$C,$E128)</f>
        <v>672.15</v>
      </c>
      <c r="CJ128" s="70">
        <f ca="1">SUMIF(monthly!$C:Y,$E128,monthly!Y:Y)/COUNTIF(monthly!$C:$C,$E128)</f>
        <v>475.76666666666665</v>
      </c>
      <c r="CK128" s="190">
        <v>155.5</v>
      </c>
    </row>
    <row r="129" spans="2:89" s="45" customFormat="1">
      <c r="B129" s="154">
        <v>39142</v>
      </c>
      <c r="C129" s="154" t="str">
        <f t="shared" si="11"/>
        <v>1</v>
      </c>
      <c r="D129" s="154" t="str">
        <f t="shared" si="12"/>
        <v>_2007</v>
      </c>
      <c r="E129" s="44" t="s">
        <v>646</v>
      </c>
      <c r="F129" s="68">
        <v>809.3</v>
      </c>
      <c r="G129" s="68">
        <v>332.02679999999998</v>
      </c>
      <c r="H129" s="68">
        <f t="shared" si="17"/>
        <v>477.27319999999997</v>
      </c>
      <c r="I129" s="155">
        <f t="shared" si="18"/>
        <v>-1.0030581039755404</v>
      </c>
      <c r="J129" s="155">
        <f t="shared" si="19"/>
        <v>-2.9520736225648325</v>
      </c>
      <c r="K129" s="155">
        <f t="shared" si="20"/>
        <v>0.3996500687448945</v>
      </c>
      <c r="L129" s="92">
        <v>126.22880294402164</v>
      </c>
      <c r="M129" s="283">
        <v>116.35329518719641</v>
      </c>
      <c r="N129" s="283">
        <v>127.30591669453156</v>
      </c>
      <c r="O129" s="68">
        <v>-250</v>
      </c>
      <c r="P129" s="204">
        <f t="shared" si="24"/>
        <v>-191</v>
      </c>
      <c r="Q129" s="204">
        <f t="shared" si="25"/>
        <v>3280</v>
      </c>
      <c r="R129" s="204">
        <f t="shared" si="26"/>
        <v>-3471</v>
      </c>
      <c r="S129" s="45">
        <v>1100</v>
      </c>
      <c r="T129" s="45">
        <v>3058</v>
      </c>
      <c r="U129" s="45">
        <v>-1958</v>
      </c>
      <c r="V129" s="45">
        <v>-1291</v>
      </c>
      <c r="W129" s="45">
        <v>222</v>
      </c>
      <c r="X129" s="45">
        <v>-1513</v>
      </c>
      <c r="Y129" s="45">
        <v>-332</v>
      </c>
      <c r="Z129" s="45">
        <v>53</v>
      </c>
      <c r="AA129" s="45">
        <v>-385</v>
      </c>
      <c r="AB129" s="45">
        <v>273</v>
      </c>
      <c r="AC129" s="45">
        <v>393</v>
      </c>
      <c r="AD129" s="45">
        <v>-120</v>
      </c>
      <c r="AE129" s="45">
        <v>40</v>
      </c>
      <c r="AF129" s="45">
        <v>40</v>
      </c>
      <c r="AG129" s="45">
        <v>0</v>
      </c>
      <c r="AH129" s="45">
        <v>84</v>
      </c>
      <c r="AI129" s="45">
        <v>-106</v>
      </c>
      <c r="AJ129" s="108">
        <f>VLOOKUP($B129,monthly!$B$3:$Y$260,COLUMN($E:$E))</f>
        <v>4216.85071092</v>
      </c>
      <c r="AK129" s="108">
        <f>VLOOKUP($B129,monthly!$B$3:$Y$260,COLUMN($F:$F))</f>
        <v>4219.1000000000004</v>
      </c>
      <c r="AL129" s="87">
        <v>3008.6</v>
      </c>
      <c r="AM129" s="277">
        <f t="shared" si="27"/>
        <v>793.09999999999991</v>
      </c>
      <c r="AN129" s="278">
        <v>2215.5</v>
      </c>
      <c r="AO129" s="278">
        <v>597.70000000000005</v>
      </c>
      <c r="AP129" s="69"/>
      <c r="AQ129" s="284">
        <v>82</v>
      </c>
      <c r="AR129" s="284">
        <v>72.3</v>
      </c>
      <c r="AS129" s="284">
        <v>141.19999999999999</v>
      </c>
      <c r="AT129" s="284">
        <v>798.4</v>
      </c>
      <c r="AU129" s="285">
        <v>878.4</v>
      </c>
      <c r="AV129" s="284">
        <v>312.39999999999998</v>
      </c>
      <c r="AW129" s="116">
        <v>6877.8</v>
      </c>
      <c r="AX129" s="113">
        <v>16.600000000000001</v>
      </c>
      <c r="AY129" s="113">
        <v>-57.7</v>
      </c>
      <c r="AZ129" s="108">
        <f>VLOOKUP($B129,monthly!$B$3:$Y$269,COLUMN(G:G))</f>
        <v>7267.1351085599999</v>
      </c>
      <c r="BA129" s="108">
        <f>VLOOKUP($B129,monthly!$B$3:$Y$269,COLUMN($H:$H))</f>
        <v>3801.7719251399999</v>
      </c>
      <c r="BB129" s="108">
        <f>VLOOKUP($B129,monthly!$B$3:$Y$269,COLUMN($I:$I))</f>
        <v>4827</v>
      </c>
      <c r="BC129" s="108">
        <f>VLOOKUP($B129,monthly!$B$3:$Y$269,COLUMN($J:$J))</f>
        <v>3179.9</v>
      </c>
      <c r="BD129" s="108">
        <f>VLOOKUP($B129,monthly!$B$3:$Y$269,COLUMN($K:$K))</f>
        <v>1049.8052716400675</v>
      </c>
      <c r="BE129" s="108">
        <f>VLOOKUP($B129,monthly!$B$3:$Y$269,COLUMN($L:$L))</f>
        <v>2264.7539999999999</v>
      </c>
      <c r="BF129" s="109">
        <f t="shared" si="28"/>
        <v>780.9</v>
      </c>
      <c r="BG129" s="109">
        <f t="shared" si="29"/>
        <v>778</v>
      </c>
      <c r="BH129" s="45">
        <v>22.7</v>
      </c>
      <c r="BI129" s="109">
        <f t="shared" si="30"/>
        <v>755.3</v>
      </c>
      <c r="BJ129" s="109">
        <f t="shared" si="31"/>
        <v>757.4</v>
      </c>
      <c r="BK129" s="45">
        <v>435.2</v>
      </c>
      <c r="BL129" s="45">
        <v>286.89999999999998</v>
      </c>
      <c r="BM129" s="45">
        <v>74.099999999999994</v>
      </c>
      <c r="BN129" s="109">
        <f t="shared" si="32"/>
        <v>74.200000000000017</v>
      </c>
      <c r="BO129" s="45">
        <v>233.6</v>
      </c>
      <c r="BP129" s="45">
        <v>88.6</v>
      </c>
      <c r="BQ129" s="45">
        <v>20.6</v>
      </c>
      <c r="BR129" s="45">
        <v>0</v>
      </c>
      <c r="BS129" s="45">
        <v>2.9</v>
      </c>
      <c r="BT129" s="68">
        <v>812.3</v>
      </c>
      <c r="BU129" s="68">
        <v>700.7</v>
      </c>
      <c r="BV129" s="68">
        <v>111.6</v>
      </c>
      <c r="BW129" s="108">
        <f t="shared" si="33"/>
        <v>-31.399999999999977</v>
      </c>
      <c r="BX129" s="45">
        <v>-35.1</v>
      </c>
      <c r="BY129" s="68">
        <v>66.5</v>
      </c>
      <c r="BZ129" s="116">
        <v>6877.8</v>
      </c>
      <c r="CA129" s="97">
        <v>3289.2</v>
      </c>
      <c r="CB129" s="68">
        <v>3588.6</v>
      </c>
      <c r="CC129" s="70">
        <f ca="1">SUMIF(monthly!$C:R,E129,monthly!R:R)/COUNTIF(monthly!$C:$C,E129)</f>
        <v>58.066666666666663</v>
      </c>
      <c r="CD129" s="70">
        <f ca="1">SUMIF(monthly!$C:S,$E129,monthly!S:S)/COUNTIF(monthly!$C:$C,$E129)</f>
        <v>650.27333333333343</v>
      </c>
      <c r="CE129" s="70">
        <f ca="1">SUMIF(monthly!$C:T,$E129,monthly!T:T)/COUNTIF(monthly!$C:$C,$E129)</f>
        <v>5957.5966666666673</v>
      </c>
      <c r="CF129" s="70">
        <f ca="1">SUMIF(monthly!$C:U,$E129,monthly!U:U)/COUNTIF(monthly!$C:$C,$E129)</f>
        <v>1812.4266666666665</v>
      </c>
      <c r="CG129" s="70">
        <f ca="1">SUMIF(monthly!$C:V,$E129,monthly!V:V)/COUNTIF(monthly!$C:$C,$E129)</f>
        <v>238.11602027529764</v>
      </c>
      <c r="CH129" s="70">
        <f ca="1">SUMIF(monthly!$C:W,$E129,monthly!W:W)/COUNTIF(monthly!$C:$C,$E129)</f>
        <v>498.59999999999997</v>
      </c>
      <c r="CI129" s="70">
        <f ca="1">SUMIF(monthly!$C:X,$E129,monthly!X:X)/COUNTIF(monthly!$C:$C,$E129)</f>
        <v>754.39333333333332</v>
      </c>
      <c r="CJ129" s="70">
        <f ca="1">SUMIF(monthly!$C:Y,$E129,monthly!Y:Y)/COUNTIF(monthly!$C:$C,$E129)</f>
        <v>556.97333333333336</v>
      </c>
      <c r="CK129" s="190">
        <v>155.6</v>
      </c>
    </row>
    <row r="130" spans="2:89" s="45" customFormat="1">
      <c r="B130" s="154">
        <v>39234</v>
      </c>
      <c r="C130" s="154" t="str">
        <f t="shared" si="11"/>
        <v>2</v>
      </c>
      <c r="D130" s="154" t="str">
        <f t="shared" si="12"/>
        <v>_2007</v>
      </c>
      <c r="E130" s="44" t="s">
        <v>647</v>
      </c>
      <c r="F130" s="68">
        <v>815.1</v>
      </c>
      <c r="G130" s="68">
        <v>337.01537999999999</v>
      </c>
      <c r="H130" s="68">
        <f t="shared" si="17"/>
        <v>478.08462000000003</v>
      </c>
      <c r="I130" s="155">
        <f t="shared" si="18"/>
        <v>0.71666872605957721</v>
      </c>
      <c r="J130" s="155">
        <f t="shared" si="19"/>
        <v>1.5024630541871975</v>
      </c>
      <c r="K130" s="155">
        <f t="shared" si="20"/>
        <v>0.17001164113132905</v>
      </c>
      <c r="L130" s="92">
        <v>130.77303985000643</v>
      </c>
      <c r="M130" s="283">
        <v>119.7275407476251</v>
      </c>
      <c r="N130" s="283">
        <v>131.8889296955347</v>
      </c>
      <c r="O130" s="68">
        <v>820</v>
      </c>
      <c r="P130" s="204">
        <f t="shared" si="24"/>
        <v>1174</v>
      </c>
      <c r="Q130" s="204">
        <f t="shared" si="25"/>
        <v>4450</v>
      </c>
      <c r="R130" s="204">
        <f t="shared" si="26"/>
        <v>-3276</v>
      </c>
      <c r="S130" s="45">
        <v>2278</v>
      </c>
      <c r="T130" s="45">
        <v>4108</v>
      </c>
      <c r="U130" s="45">
        <v>-1830</v>
      </c>
      <c r="V130" s="45">
        <v>-1104</v>
      </c>
      <c r="W130" s="45">
        <v>342</v>
      </c>
      <c r="X130" s="45">
        <v>-1446</v>
      </c>
      <c r="Y130" s="45">
        <v>-637</v>
      </c>
      <c r="Z130" s="45">
        <v>87</v>
      </c>
      <c r="AA130" s="45">
        <v>-724</v>
      </c>
      <c r="AB130" s="45">
        <v>283</v>
      </c>
      <c r="AC130" s="45">
        <v>409</v>
      </c>
      <c r="AD130" s="45">
        <v>-126</v>
      </c>
      <c r="AE130" s="45">
        <v>41</v>
      </c>
      <c r="AF130" s="45">
        <v>41</v>
      </c>
      <c r="AG130" s="45">
        <v>0</v>
      </c>
      <c r="AH130" s="45">
        <v>-381</v>
      </c>
      <c r="AI130" s="45">
        <v>506</v>
      </c>
      <c r="AJ130" s="108">
        <f>VLOOKUP($B130,monthly!$B$3:$Y$260,COLUMN($E:$E))</f>
        <v>4723.1869198400009</v>
      </c>
      <c r="AK130" s="108">
        <f>VLOOKUP($B130,monthly!$B$3:$Y$260,COLUMN($F:$F))</f>
        <v>4725.3999999999996</v>
      </c>
      <c r="AL130" s="87">
        <v>4051.2</v>
      </c>
      <c r="AM130" s="277">
        <f t="shared" si="27"/>
        <v>700.19999999999982</v>
      </c>
      <c r="AN130" s="278">
        <v>3351</v>
      </c>
      <c r="AO130" s="278">
        <v>515.79999999999995</v>
      </c>
      <c r="AP130" s="69"/>
      <c r="AQ130" s="284">
        <v>106.6</v>
      </c>
      <c r="AR130" s="284">
        <v>101.7</v>
      </c>
      <c r="AS130" s="284">
        <v>134.69999999999999</v>
      </c>
      <c r="AT130" s="284">
        <v>927.9</v>
      </c>
      <c r="AU130" s="285">
        <v>1026.2</v>
      </c>
      <c r="AV130" s="284">
        <v>355.5</v>
      </c>
      <c r="AW130" s="116">
        <v>6449.6</v>
      </c>
      <c r="AX130" s="113">
        <v>12</v>
      </c>
      <c r="AY130" s="113">
        <v>-62.1</v>
      </c>
      <c r="AZ130" s="108">
        <f>VLOOKUP($B130,monthly!$B$3:$Y$269,COLUMN(G:G))</f>
        <v>7793.1057250399999</v>
      </c>
      <c r="BA130" s="108">
        <f>VLOOKUP($B130,monthly!$B$3:$Y$269,COLUMN($H:$H))</f>
        <v>4295.6670256199995</v>
      </c>
      <c r="BB130" s="108">
        <f>VLOOKUP($B130,monthly!$B$3:$Y$269,COLUMN($I:$I))</f>
        <v>5390.5</v>
      </c>
      <c r="BC130" s="108">
        <f>VLOOKUP($B130,monthly!$B$3:$Y$269,COLUMN($J:$J))</f>
        <v>3560.9</v>
      </c>
      <c r="BD130" s="108">
        <f>VLOOKUP($B130,monthly!$B$3:$Y$269,COLUMN($K:$K))</f>
        <v>843.32677675533296</v>
      </c>
      <c r="BE130" s="108">
        <f>VLOOKUP($B130,monthly!$B$3:$Y$269,COLUMN($L:$L))</f>
        <v>2548.3200000000002</v>
      </c>
      <c r="BF130" s="109">
        <f t="shared" si="28"/>
        <v>1720.6999999999998</v>
      </c>
      <c r="BG130" s="109">
        <f t="shared" si="29"/>
        <v>1508.1</v>
      </c>
      <c r="BH130" s="45">
        <v>661.6</v>
      </c>
      <c r="BI130" s="109">
        <f t="shared" si="30"/>
        <v>846.49999999999989</v>
      </c>
      <c r="BJ130" s="109">
        <f t="shared" si="31"/>
        <v>1496.6</v>
      </c>
      <c r="BK130" s="45">
        <v>1144.5999999999999</v>
      </c>
      <c r="BL130" s="45">
        <v>220.6</v>
      </c>
      <c r="BM130" s="45">
        <v>209.7</v>
      </c>
      <c r="BN130" s="109">
        <f t="shared" si="32"/>
        <v>714.3</v>
      </c>
      <c r="BO130" s="45">
        <v>243.3</v>
      </c>
      <c r="BP130" s="45">
        <v>108.7</v>
      </c>
      <c r="BQ130" s="45">
        <v>11.5</v>
      </c>
      <c r="BR130" s="45">
        <v>0</v>
      </c>
      <c r="BS130" s="45">
        <v>212.6</v>
      </c>
      <c r="BT130" s="68">
        <v>1268.7</v>
      </c>
      <c r="BU130" s="68">
        <v>778.7</v>
      </c>
      <c r="BV130" s="68">
        <v>476.9</v>
      </c>
      <c r="BW130" s="108">
        <f t="shared" si="33"/>
        <v>451.99999999999977</v>
      </c>
      <c r="BX130" s="45">
        <v>-37.1</v>
      </c>
      <c r="BY130" s="68">
        <v>-414.9</v>
      </c>
      <c r="BZ130" s="116">
        <v>6449.6</v>
      </c>
      <c r="CA130" s="97">
        <v>2991.9</v>
      </c>
      <c r="CB130" s="68">
        <v>3457.7</v>
      </c>
      <c r="CC130" s="70">
        <f ca="1">SUMIF(monthly!$C:R,E130,monthly!R:R)/COUNTIF(monthly!$C:$C,E130)</f>
        <v>68.733333333333334</v>
      </c>
      <c r="CD130" s="70">
        <f ca="1">SUMIF(monthly!$C:S,$E130,monthly!S:S)/COUNTIF(monthly!$C:$C,$E130)</f>
        <v>667.24</v>
      </c>
      <c r="CE130" s="70">
        <f ca="1">SUMIF(monthly!$C:T,$E130,monthly!T:T)/COUNTIF(monthly!$C:$C,$E130)</f>
        <v>7648.5099999999993</v>
      </c>
      <c r="CF130" s="70">
        <f ca="1">SUMIF(monthly!$C:U,$E130,monthly!U:U)/COUNTIF(monthly!$C:$C,$E130)</f>
        <v>2019.4733333333334</v>
      </c>
      <c r="CG130" s="70">
        <f ca="1">SUMIF(monthly!$C:V,$E130,monthly!V:V)/COUNTIF(monthly!$C:$C,$E130)</f>
        <v>226.56436941964287</v>
      </c>
      <c r="CH130" s="70">
        <f ca="1">SUMIF(monthly!$C:W,$E130,monthly!W:W)/COUNTIF(monthly!$C:$C,$E130)</f>
        <v>599.16666666666663</v>
      </c>
      <c r="CI130" s="70">
        <f ca="1">SUMIF(monthly!$C:X,$E130,monthly!X:X)/COUNTIF(monthly!$C:$C,$E130)</f>
        <v>900.57333333333338</v>
      </c>
      <c r="CJ130" s="70">
        <f ca="1">SUMIF(monthly!$C:Y,$E130,monthly!Y:Y)/COUNTIF(monthly!$C:$C,$E130)</f>
        <v>711.4899999999999</v>
      </c>
      <c r="CK130" s="190">
        <v>157.5</v>
      </c>
    </row>
    <row r="131" spans="2:89" s="45" customFormat="1">
      <c r="B131" s="154">
        <v>39326</v>
      </c>
      <c r="C131" s="154" t="str">
        <f t="shared" si="11"/>
        <v>3</v>
      </c>
      <c r="D131" s="154" t="str">
        <f t="shared" si="12"/>
        <v>_2007</v>
      </c>
      <c r="E131" s="44" t="s">
        <v>648</v>
      </c>
      <c r="F131" s="68">
        <v>820.2</v>
      </c>
      <c r="G131" s="68">
        <v>341.02260000000001</v>
      </c>
      <c r="H131" s="68">
        <f t="shared" si="17"/>
        <v>479.17740000000003</v>
      </c>
      <c r="I131" s="155">
        <f t="shared" si="18"/>
        <v>0.62569009937432085</v>
      </c>
      <c r="J131" s="155">
        <f t="shared" si="19"/>
        <v>1.189031788400885</v>
      </c>
      <c r="K131" s="155">
        <f t="shared" si="20"/>
        <v>0.22857459836294058</v>
      </c>
      <c r="L131" s="92">
        <v>131.19999999999999</v>
      </c>
      <c r="M131" s="283">
        <v>136.5</v>
      </c>
      <c r="N131" s="283">
        <v>131.30000000000001</v>
      </c>
      <c r="O131" s="68">
        <v>98</v>
      </c>
      <c r="P131" s="204">
        <f t="shared" si="24"/>
        <v>553</v>
      </c>
      <c r="Q131" s="204">
        <f t="shared" si="25"/>
        <v>3650</v>
      </c>
      <c r="R131" s="204">
        <f t="shared" si="26"/>
        <v>-3097</v>
      </c>
      <c r="S131" s="45">
        <v>1493</v>
      </c>
      <c r="T131" s="45">
        <v>3405</v>
      </c>
      <c r="U131" s="45">
        <v>-1912</v>
      </c>
      <c r="V131" s="45">
        <v>-940</v>
      </c>
      <c r="W131" s="45">
        <v>245</v>
      </c>
      <c r="X131" s="45">
        <v>-1185</v>
      </c>
      <c r="Y131" s="45">
        <v>-471</v>
      </c>
      <c r="Z131" s="45">
        <v>74</v>
      </c>
      <c r="AA131" s="45">
        <v>-545</v>
      </c>
      <c r="AB131" s="45">
        <v>16</v>
      </c>
      <c r="AC131" s="45">
        <v>136</v>
      </c>
      <c r="AD131" s="45">
        <v>-120</v>
      </c>
      <c r="AE131" s="45">
        <v>12</v>
      </c>
      <c r="AF131" s="45">
        <v>12</v>
      </c>
      <c r="AG131" s="45">
        <v>0</v>
      </c>
      <c r="AH131" s="45">
        <v>723</v>
      </c>
      <c r="AI131" s="45">
        <v>827</v>
      </c>
      <c r="AJ131" s="108">
        <f>VLOOKUP($B131,monthly!$B$3:$Y$260,COLUMN($E:$E))</f>
        <v>5549.8130817700003</v>
      </c>
      <c r="AK131" s="108">
        <f>VLOOKUP($B131,monthly!$B$3:$Y$260,COLUMN($F:$F))</f>
        <v>5552.1</v>
      </c>
      <c r="AL131" s="87">
        <v>3344.1</v>
      </c>
      <c r="AM131" s="277">
        <f t="shared" si="27"/>
        <v>788.09999999999991</v>
      </c>
      <c r="AN131" s="278">
        <v>2556</v>
      </c>
      <c r="AO131" s="278">
        <v>651.5</v>
      </c>
      <c r="AP131" s="69"/>
      <c r="AQ131" s="284">
        <v>82.3</v>
      </c>
      <c r="AR131" s="284">
        <v>73.3</v>
      </c>
      <c r="AS131" s="284">
        <v>130.6</v>
      </c>
      <c r="AT131" s="284">
        <v>944.4</v>
      </c>
      <c r="AU131" s="285">
        <v>1049</v>
      </c>
      <c r="AV131" s="284">
        <v>384.4</v>
      </c>
      <c r="AW131" s="116">
        <v>6071.4969999999994</v>
      </c>
      <c r="AX131" s="113">
        <v>9.3000000000000007</v>
      </c>
      <c r="AY131" s="113">
        <v>-53</v>
      </c>
      <c r="AZ131" s="108">
        <f>VLOOKUP($B131,monthly!$B$3:$Y$269,COLUMN(G:G))</f>
        <v>7781.5</v>
      </c>
      <c r="BA131" s="108">
        <f>VLOOKUP($B131,monthly!$B$3:$Y$269,COLUMN($H:$H))</f>
        <v>4378.8389797899999</v>
      </c>
      <c r="BB131" s="108">
        <f>VLOOKUP($B131,monthly!$B$3:$Y$269,COLUMN($I:$I))</f>
        <v>6297</v>
      </c>
      <c r="BC131" s="108">
        <f>VLOOKUP($B131,monthly!$B$3:$Y$269,COLUMN($J:$J))</f>
        <v>3656.2</v>
      </c>
      <c r="BD131" s="108">
        <f>VLOOKUP($B131,monthly!$B$3:$Y$269,COLUMN($K:$K))</f>
        <v>-14.3</v>
      </c>
      <c r="BE131" s="108">
        <f>VLOOKUP($B131,monthly!$B$3:$Y$269,COLUMN($L:$L))</f>
        <v>2697.0770000000002</v>
      </c>
      <c r="BF131" s="109">
        <f t="shared" si="28"/>
        <v>2429.1</v>
      </c>
      <c r="BG131" s="109">
        <f t="shared" si="29"/>
        <v>2178.7999999999997</v>
      </c>
      <c r="BH131" s="45">
        <v>1167.4000000000001</v>
      </c>
      <c r="BI131" s="109">
        <f t="shared" si="30"/>
        <v>1011.3999999999996</v>
      </c>
      <c r="BJ131" s="109">
        <f t="shared" si="31"/>
        <v>2018.1999999999998</v>
      </c>
      <c r="BK131" s="45">
        <v>1673.1</v>
      </c>
      <c r="BL131" s="45">
        <v>256.8</v>
      </c>
      <c r="BM131" s="45">
        <v>282.10000000000002</v>
      </c>
      <c r="BN131" s="109">
        <f t="shared" si="32"/>
        <v>1134.1999999999998</v>
      </c>
      <c r="BO131" s="45">
        <v>241.6</v>
      </c>
      <c r="BP131" s="45">
        <v>103.5</v>
      </c>
      <c r="BQ131" s="45">
        <v>160.6</v>
      </c>
      <c r="BR131" s="45">
        <v>0</v>
      </c>
      <c r="BS131" s="45">
        <v>250.3</v>
      </c>
      <c r="BT131" s="68">
        <v>1651.3</v>
      </c>
      <c r="BU131" s="68">
        <v>961</v>
      </c>
      <c r="BV131" s="68">
        <v>639.5</v>
      </c>
      <c r="BW131" s="108">
        <f t="shared" si="33"/>
        <v>777.8</v>
      </c>
      <c r="BX131" s="45">
        <v>-34</v>
      </c>
      <c r="BY131" s="68">
        <v>-743.8</v>
      </c>
      <c r="BZ131" s="116">
        <v>6071.4969999999994</v>
      </c>
      <c r="CA131" s="97">
        <v>2621.9969999999998</v>
      </c>
      <c r="CB131" s="68">
        <v>3449.5</v>
      </c>
      <c r="CC131" s="70">
        <f ca="1">SUMIF(monthly!$C:R,E131,monthly!R:R)/COUNTIF(monthly!$C:$C,E131)</f>
        <v>75.043333333333337</v>
      </c>
      <c r="CD131" s="70">
        <f ca="1">SUMIF(monthly!$C:S,$E131,monthly!S:S)/COUNTIF(monthly!$C:$C,$E131)</f>
        <v>681.12</v>
      </c>
      <c r="CE131" s="70">
        <f ca="1">SUMIF(monthly!$C:T,$E131,monthly!T:T)/COUNTIF(monthly!$C:$C,$E131)</f>
        <v>7717.496666666666</v>
      </c>
      <c r="CF131" s="70">
        <f ca="1">SUMIF(monthly!$C:U,$E131,monthly!U:U)/COUNTIF(monthly!$C:$C,$E131)</f>
        <v>1999.2566666666669</v>
      </c>
      <c r="CG131" s="70">
        <f ca="1">SUMIF(monthly!$C:V,$E131,monthly!V:V)/COUNTIF(monthly!$C:$C,$E131)</f>
        <v>241.43146856398803</v>
      </c>
      <c r="CH131" s="70">
        <f ca="1">SUMIF(monthly!$C:W,$E131,monthly!W:W)/COUNTIF(monthly!$C:$C,$E131)</f>
        <v>607.16666666666663</v>
      </c>
      <c r="CI131" s="70">
        <f ca="1">SUMIF(monthly!$C:X,$E131,monthly!X:X)/COUNTIF(monthly!$C:$C,$E131)</f>
        <v>922.35333333333335</v>
      </c>
      <c r="CJ131" s="70">
        <f ca="1">SUMIF(monthly!$C:Y,$E131,monthly!Y:Y)/COUNTIF(monthly!$C:$C,$E131)</f>
        <v>746.40333333333331</v>
      </c>
      <c r="CK131" s="190">
        <v>158.6</v>
      </c>
    </row>
    <row r="132" spans="2:89" s="45" customFormat="1">
      <c r="B132" s="154">
        <v>39417</v>
      </c>
      <c r="C132" s="154" t="str">
        <f t="shared" si="11"/>
        <v>4</v>
      </c>
      <c r="D132" s="154" t="str">
        <f t="shared" si="12"/>
        <v>_2007</v>
      </c>
      <c r="E132" s="44" t="s">
        <v>649</v>
      </c>
      <c r="F132" s="68">
        <v>844</v>
      </c>
      <c r="G132" s="68">
        <v>349.56860999999998</v>
      </c>
      <c r="H132" s="68">
        <f t="shared" si="17"/>
        <v>494.43139000000002</v>
      </c>
      <c r="I132" s="155">
        <f t="shared" si="18"/>
        <v>2.9017312850524224</v>
      </c>
      <c r="J132" s="155">
        <f t="shared" si="19"/>
        <v>2.5059952038369193</v>
      </c>
      <c r="K132" s="155">
        <f t="shared" si="20"/>
        <v>3.183370083814463</v>
      </c>
      <c r="L132" s="92">
        <v>134.30000000000001</v>
      </c>
      <c r="M132" s="283">
        <v>141.52390803883105</v>
      </c>
      <c r="N132" s="283">
        <v>134.14314725979315</v>
      </c>
      <c r="O132" s="68">
        <v>-118</v>
      </c>
      <c r="P132" s="204">
        <f t="shared" si="24"/>
        <v>406</v>
      </c>
      <c r="Q132" s="204">
        <f t="shared" si="25"/>
        <v>3768</v>
      </c>
      <c r="R132" s="204">
        <f t="shared" si="26"/>
        <v>-3362</v>
      </c>
      <c r="S132" s="45">
        <v>1411</v>
      </c>
      <c r="T132" s="45">
        <v>3508</v>
      </c>
      <c r="U132" s="45">
        <v>-2097</v>
      </c>
      <c r="V132" s="45">
        <v>-1005</v>
      </c>
      <c r="W132" s="45">
        <v>260</v>
      </c>
      <c r="X132" s="45">
        <v>-1265</v>
      </c>
      <c r="Y132" s="45">
        <v>-694</v>
      </c>
      <c r="Z132" s="45">
        <v>96</v>
      </c>
      <c r="AA132" s="45">
        <v>-790</v>
      </c>
      <c r="AB132" s="45">
        <v>170</v>
      </c>
      <c r="AC132" s="45">
        <v>281</v>
      </c>
      <c r="AD132" s="45">
        <v>-111</v>
      </c>
      <c r="AE132" s="45">
        <v>20</v>
      </c>
      <c r="AF132" s="45">
        <v>20</v>
      </c>
      <c r="AG132" s="45">
        <v>0</v>
      </c>
      <c r="AH132" s="45">
        <v>462</v>
      </c>
      <c r="AI132" s="45">
        <v>365</v>
      </c>
      <c r="AJ132" s="108">
        <f>VLOOKUP($B132,monthly!$B$3:$Y$260,COLUMN($E:$E))</f>
        <v>5917.0336788899995</v>
      </c>
      <c r="AK132" s="108">
        <f>VLOOKUP($B132,monthly!$B$3:$Y$260,COLUMN($F:$F))</f>
        <v>5919.3</v>
      </c>
      <c r="AL132" s="87">
        <v>3471</v>
      </c>
      <c r="AM132" s="277">
        <f t="shared" si="27"/>
        <v>682.90000000000009</v>
      </c>
      <c r="AN132" s="278">
        <v>2788.1</v>
      </c>
      <c r="AO132" s="278">
        <v>530.4</v>
      </c>
      <c r="AP132" s="69"/>
      <c r="AQ132" s="284">
        <v>81.599999999999994</v>
      </c>
      <c r="AR132" s="284">
        <v>76.900000000000006</v>
      </c>
      <c r="AS132" s="284">
        <v>106</v>
      </c>
      <c r="AT132" s="284">
        <v>975.8</v>
      </c>
      <c r="AU132" s="285">
        <v>1081.8</v>
      </c>
      <c r="AV132" s="284">
        <v>426.4</v>
      </c>
      <c r="AW132" s="116">
        <v>6314.5</v>
      </c>
      <c r="AX132" s="113">
        <v>14.8</v>
      </c>
      <c r="AY132" s="113">
        <v>-333.4</v>
      </c>
      <c r="AZ132" s="108">
        <f>VLOOKUP($B132,monthly!$B$3:$Y$269,COLUMN(G:G))</f>
        <v>8994.9021582100013</v>
      </c>
      <c r="BA132" s="108">
        <f>VLOOKUP($B132,monthly!$B$3:$Y$269,COLUMN($H:$H))</f>
        <v>4923.29784432</v>
      </c>
      <c r="BB132" s="108">
        <f>VLOOKUP($B132,monthly!$B$3:$Y$269,COLUMN($I:$I))</f>
        <v>7073.2</v>
      </c>
      <c r="BC132" s="108">
        <f>VLOOKUP($B132,monthly!$B$3:$Y$269,COLUMN($J:$J))</f>
        <v>3961.2</v>
      </c>
      <c r="BD132" s="108">
        <f>VLOOKUP($B132,monthly!$B$3:$Y$269,COLUMN($K:$K))</f>
        <v>171.2</v>
      </c>
      <c r="BE132" s="108">
        <f>VLOOKUP($B132,monthly!$B$3:$Y$269,COLUMN($L:$L))</f>
        <v>2857.76</v>
      </c>
      <c r="BF132" s="109">
        <f t="shared" si="28"/>
        <v>2097.9</v>
      </c>
      <c r="BG132" s="109">
        <f t="shared" si="29"/>
        <v>1822.1000000000001</v>
      </c>
      <c r="BH132" s="45">
        <v>907.2</v>
      </c>
      <c r="BI132" s="109">
        <f t="shared" si="30"/>
        <v>914.90000000000009</v>
      </c>
      <c r="BJ132" s="109">
        <f t="shared" si="31"/>
        <v>1581.8000000000002</v>
      </c>
      <c r="BK132" s="45">
        <v>1238.4000000000001</v>
      </c>
      <c r="BL132" s="45">
        <v>242.6</v>
      </c>
      <c r="BM132" s="45">
        <v>157.80000000000001</v>
      </c>
      <c r="BN132" s="109">
        <f t="shared" si="32"/>
        <v>838</v>
      </c>
      <c r="BO132" s="45">
        <v>240</v>
      </c>
      <c r="BP132" s="45">
        <v>103.4</v>
      </c>
      <c r="BQ132" s="45">
        <v>240.3</v>
      </c>
      <c r="BR132" s="45">
        <v>0</v>
      </c>
      <c r="BS132" s="45">
        <v>275.8</v>
      </c>
      <c r="BT132" s="68">
        <v>2820.1</v>
      </c>
      <c r="BU132" s="68">
        <v>1057.5999999999999</v>
      </c>
      <c r="BV132" s="68">
        <v>99.599999999999909</v>
      </c>
      <c r="BW132" s="108">
        <f t="shared" si="33"/>
        <v>-722.19999999999982</v>
      </c>
      <c r="BX132" s="45">
        <v>-291.10000000000002</v>
      </c>
      <c r="BY132" s="68">
        <v>1013.3</v>
      </c>
      <c r="BZ132" s="116">
        <v>6314.5</v>
      </c>
      <c r="CA132" s="97">
        <v>3168.8330000000001</v>
      </c>
      <c r="CB132" s="68">
        <v>3145.7</v>
      </c>
      <c r="CC132" s="70">
        <f ca="1">SUMIF(monthly!$C:R,E132,monthly!R:R)/COUNTIF(monthly!$C:$C,E132)</f>
        <v>89.006666666666661</v>
      </c>
      <c r="CD132" s="70">
        <f ca="1">SUMIF(monthly!$C:S,$E132,monthly!S:S)/COUNTIF(monthly!$C:$C,$E132)</f>
        <v>788.01666666666677</v>
      </c>
      <c r="CE132" s="70">
        <f ca="1">SUMIF(monthly!$C:T,$E132,monthly!T:T)/COUNTIF(monthly!$C:$C,$E132)</f>
        <v>7202.920000000001</v>
      </c>
      <c r="CF132" s="70">
        <f ca="1">SUMIF(monthly!$C:U,$E132,monthly!U:U)/COUNTIF(monthly!$C:$C,$E132)</f>
        <v>2001.2866666666669</v>
      </c>
      <c r="CG132" s="70">
        <f ca="1">SUMIF(monthly!$C:V,$E132,monthly!V:V)/COUNTIF(monthly!$C:$C,$E132)</f>
        <v>262.98843470982138</v>
      </c>
      <c r="CH132" s="70">
        <f ca="1">SUMIF(monthly!$C:W,$E132,monthly!W:W)/COUNTIF(monthly!$C:$C,$E132)</f>
        <v>723.5</v>
      </c>
      <c r="CI132" s="70">
        <f ca="1">SUMIF(monthly!$C:X,$E132,monthly!X:X)/COUNTIF(monthly!$C:$C,$E132)</f>
        <v>1093.3733333333332</v>
      </c>
      <c r="CJ132" s="70">
        <f ca="1">SUMIF(monthly!$C:Y,$E132,monthly!Y:Y)/COUNTIF(monthly!$C:$C,$E132)</f>
        <v>861.62</v>
      </c>
      <c r="CK132" s="190">
        <v>160.1</v>
      </c>
    </row>
    <row r="133" spans="2:89" s="45" customFormat="1">
      <c r="B133" s="154">
        <v>39508</v>
      </c>
      <c r="C133" s="154" t="str">
        <f t="shared" si="11"/>
        <v>1</v>
      </c>
      <c r="D133" s="154" t="str">
        <f t="shared" si="12"/>
        <v>_2008</v>
      </c>
      <c r="E133" s="44" t="s">
        <v>650</v>
      </c>
      <c r="F133" s="68">
        <v>870.3</v>
      </c>
      <c r="G133" s="68">
        <v>365.63838000000004</v>
      </c>
      <c r="H133" s="68">
        <f t="shared" si="17"/>
        <v>504.66161999999991</v>
      </c>
      <c r="I133" s="155">
        <f t="shared" si="18"/>
        <v>3.1161137440758324</v>
      </c>
      <c r="J133" s="155">
        <f t="shared" si="19"/>
        <v>4.5970288922681179</v>
      </c>
      <c r="K133" s="155">
        <f t="shared" si="20"/>
        <v>2.0690899095221038</v>
      </c>
      <c r="L133" s="92">
        <v>137</v>
      </c>
      <c r="M133" s="283">
        <v>132.04180620022939</v>
      </c>
      <c r="N133" s="283">
        <v>138.06012715977909</v>
      </c>
      <c r="O133" s="68">
        <v>469</v>
      </c>
      <c r="P133" s="204">
        <f t="shared" si="24"/>
        <v>741</v>
      </c>
      <c r="Q133" s="204">
        <f t="shared" si="25"/>
        <v>3994</v>
      </c>
      <c r="R133" s="204">
        <f t="shared" si="26"/>
        <v>-3284</v>
      </c>
      <c r="S133" s="45">
        <v>1724</v>
      </c>
      <c r="T133" s="45">
        <v>3768</v>
      </c>
      <c r="U133" s="45">
        <v>-2075</v>
      </c>
      <c r="V133" s="45">
        <v>-983</v>
      </c>
      <c r="W133" s="45">
        <v>226</v>
      </c>
      <c r="X133" s="45">
        <v>-1209</v>
      </c>
      <c r="Y133" s="45">
        <v>-348</v>
      </c>
      <c r="Z133" s="45">
        <v>46</v>
      </c>
      <c r="AA133" s="45">
        <v>-394</v>
      </c>
      <c r="AB133" s="45">
        <v>76</v>
      </c>
      <c r="AC133" s="45">
        <v>198</v>
      </c>
      <c r="AD133" s="45">
        <v>-122</v>
      </c>
      <c r="AE133" s="45">
        <v>14</v>
      </c>
      <c r="AF133" s="45">
        <v>19</v>
      </c>
      <c r="AG133" s="45">
        <v>-5</v>
      </c>
      <c r="AH133" s="45">
        <v>-618</v>
      </c>
      <c r="AI133" s="45">
        <v>-114</v>
      </c>
      <c r="AJ133" s="108">
        <f>VLOOKUP($B133,monthly!$B$3:$Y$260,COLUMN($E:$E))</f>
        <v>5802.7734712100009</v>
      </c>
      <c r="AK133" s="108">
        <f>VLOOKUP($B133,monthly!$B$3:$Y$260,COLUMN($F:$F))</f>
        <v>5804.9</v>
      </c>
      <c r="AL133" s="87">
        <v>3763.9</v>
      </c>
      <c r="AM133" s="277">
        <f t="shared" si="27"/>
        <v>866.09999999999991</v>
      </c>
      <c r="AN133" s="278">
        <v>2897.8</v>
      </c>
      <c r="AO133" s="278">
        <v>659</v>
      </c>
      <c r="AP133" s="68">
        <v>2075</v>
      </c>
      <c r="AQ133" s="284">
        <v>89.2</v>
      </c>
      <c r="AR133" s="284">
        <v>77.2</v>
      </c>
      <c r="AS133" s="284">
        <v>151.4</v>
      </c>
      <c r="AT133" s="284">
        <v>1012.7</v>
      </c>
      <c r="AU133" s="285">
        <v>1122.5999999999999</v>
      </c>
      <c r="AV133" s="284">
        <v>442.2</v>
      </c>
      <c r="AW133" s="116">
        <v>6705.9</v>
      </c>
      <c r="AX133" s="117">
        <v>6.7</v>
      </c>
      <c r="AY133" s="113">
        <v>-58.7</v>
      </c>
      <c r="AZ133" s="108">
        <f>VLOOKUP($B133,monthly!$B$3:$Y$269,COLUMN(G:G))</f>
        <v>9147.0463041000003</v>
      </c>
      <c r="BA133" s="108">
        <f>VLOOKUP($B133,monthly!$B$3:$Y$269,COLUMN($H:$H))</f>
        <v>5505.3841346199997</v>
      </c>
      <c r="BB133" s="108">
        <f>VLOOKUP($B133,monthly!$B$3:$Y$269,COLUMN($I:$I))</f>
        <v>6466.2678011532416</v>
      </c>
      <c r="BC133" s="108">
        <f>VLOOKUP($B133,monthly!$B$3:$Y$269,COLUMN($J:$J))</f>
        <v>4022.6266683699992</v>
      </c>
      <c r="BD133" s="108">
        <f>VLOOKUP($B133,monthly!$B$3:$Y$269,COLUMN($K:$K))</f>
        <v>528.14752815398879</v>
      </c>
      <c r="BE133" s="108">
        <f>VLOOKUP($B133,monthly!$B$3:$Y$269,COLUMN($L:$L))</f>
        <v>3252.1513040000004</v>
      </c>
      <c r="BF133" s="109">
        <f t="shared" si="28"/>
        <v>699.50000000000011</v>
      </c>
      <c r="BG133" s="109">
        <f t="shared" si="29"/>
        <v>692.20000000000016</v>
      </c>
      <c r="BH133" s="45">
        <v>44.5</v>
      </c>
      <c r="BI133" s="109">
        <f t="shared" si="30"/>
        <v>647.70000000000016</v>
      </c>
      <c r="BJ133" s="109">
        <f t="shared" si="31"/>
        <v>677.10000000000014</v>
      </c>
      <c r="BK133" s="45">
        <v>370.1</v>
      </c>
      <c r="BL133" s="45">
        <v>225.1</v>
      </c>
      <c r="BM133" s="45">
        <v>50.9</v>
      </c>
      <c r="BN133" s="109">
        <f t="shared" si="32"/>
        <v>94.100000000000023</v>
      </c>
      <c r="BO133" s="45">
        <v>203.8</v>
      </c>
      <c r="BP133" s="45">
        <v>103.2</v>
      </c>
      <c r="BQ133" s="45">
        <v>15.1</v>
      </c>
      <c r="BR133" s="45">
        <v>0</v>
      </c>
      <c r="BS133" s="45">
        <v>7.3</v>
      </c>
      <c r="BT133" s="68">
        <v>816.2</v>
      </c>
      <c r="BU133" s="68">
        <v>708.4</v>
      </c>
      <c r="BV133" s="68">
        <v>107.8</v>
      </c>
      <c r="BW133" s="108">
        <f t="shared" si="33"/>
        <v>-116.69999999999993</v>
      </c>
      <c r="BX133" s="45">
        <v>-55.4</v>
      </c>
      <c r="BY133" s="68">
        <v>172.2</v>
      </c>
      <c r="BZ133" s="116">
        <v>6705.9</v>
      </c>
      <c r="CA133" s="97">
        <v>3502.2</v>
      </c>
      <c r="CB133" s="68">
        <v>3203.7</v>
      </c>
      <c r="CC133" s="70">
        <f ca="1">SUMIF(monthly!$C:R,E133,monthly!R:R)/COUNTIF(monthly!$C:$C,E133)</f>
        <v>96.673333333333332</v>
      </c>
      <c r="CD133" s="70">
        <f ca="1">SUMIF(monthly!$C:S,$E133,monthly!S:S)/COUNTIF(monthly!$C:$C,$E133)</f>
        <v>926.77666666666664</v>
      </c>
      <c r="CE133" s="70">
        <f ca="1">SUMIF(monthly!$C:T,$E133,monthly!T:T)/COUNTIF(monthly!$C:$C,$E133)</f>
        <v>7818.123333333333</v>
      </c>
      <c r="CF133" s="70">
        <f ca="1">SUMIF(monthly!$C:U,$E133,monthly!U:U)/COUNTIF(monthly!$C:$C,$E133)</f>
        <v>2462.2833333333333</v>
      </c>
      <c r="CG133" s="70">
        <f ca="1">SUMIF(monthly!$C:V,$E133,monthly!V:V)/COUNTIF(monthly!$C:$C,$E133)</f>
        <v>291.79221075148808</v>
      </c>
      <c r="CH133" s="70">
        <f ca="1">SUMIF(monthly!$C:W,$E133,monthly!W:W)/COUNTIF(monthly!$C:$C,$E133)</f>
        <v>913.55566666666664</v>
      </c>
      <c r="CI133" s="70">
        <f ca="1">SUMIF(monthly!$C:X,$E133,monthly!X:X)/COUNTIF(monthly!$C:$C,$E133)</f>
        <v>1372.74</v>
      </c>
      <c r="CJ133" s="70">
        <f ca="1">SUMIF(monthly!$C:Y,$E133,monthly!Y:Y)/COUNTIF(monthly!$C:$C,$E133)</f>
        <v>1081.1266666666668</v>
      </c>
      <c r="CK133" s="190">
        <v>162.19999999999999</v>
      </c>
    </row>
    <row r="134" spans="2:89" s="45" customFormat="1">
      <c r="B134" s="154">
        <v>39600</v>
      </c>
      <c r="C134" s="154" t="str">
        <f t="shared" si="11"/>
        <v>2</v>
      </c>
      <c r="D134" s="154" t="str">
        <f t="shared" si="12"/>
        <v>_2008</v>
      </c>
      <c r="E134" s="44" t="s">
        <v>651</v>
      </c>
      <c r="F134" s="68">
        <v>902.4</v>
      </c>
      <c r="G134" s="68">
        <v>388.33233000000001</v>
      </c>
      <c r="H134" s="68">
        <f t="shared" si="17"/>
        <v>514.06766999999991</v>
      </c>
      <c r="I134" s="155">
        <f t="shared" si="18"/>
        <v>3.6883833160979096</v>
      </c>
      <c r="J134" s="155">
        <f t="shared" si="19"/>
        <v>6.2066651755759317</v>
      </c>
      <c r="K134" s="155">
        <f t="shared" si="20"/>
        <v>1.8638330372735767</v>
      </c>
      <c r="L134" s="92">
        <v>141.5</v>
      </c>
      <c r="M134" s="283">
        <v>134.80000000000001</v>
      </c>
      <c r="N134" s="283">
        <v>142.80000000000001</v>
      </c>
      <c r="O134" s="68">
        <v>716</v>
      </c>
      <c r="P134" s="204">
        <f t="shared" si="24"/>
        <v>1147</v>
      </c>
      <c r="Q134" s="204">
        <f t="shared" si="25"/>
        <v>4702</v>
      </c>
      <c r="R134" s="204">
        <f t="shared" si="26"/>
        <v>-3555</v>
      </c>
      <c r="S134" s="45">
        <v>2067</v>
      </c>
      <c r="T134" s="45">
        <v>4397</v>
      </c>
      <c r="U134" s="45">
        <v>-2330</v>
      </c>
      <c r="V134" s="45">
        <v>-920</v>
      </c>
      <c r="W134" s="45">
        <v>305</v>
      </c>
      <c r="X134" s="45">
        <v>-1225</v>
      </c>
      <c r="Y134" s="45">
        <v>-680</v>
      </c>
      <c r="Z134" s="45">
        <v>42</v>
      </c>
      <c r="AA134" s="45">
        <v>-722</v>
      </c>
      <c r="AB134" s="45">
        <v>249</v>
      </c>
      <c r="AC134" s="45">
        <v>372</v>
      </c>
      <c r="AD134" s="45">
        <v>-123</v>
      </c>
      <c r="AE134" s="45">
        <v>23</v>
      </c>
      <c r="AF134" s="45">
        <v>28</v>
      </c>
      <c r="AG134" s="45">
        <v>-5</v>
      </c>
      <c r="AH134" s="45">
        <v>-17</v>
      </c>
      <c r="AI134" s="45">
        <v>763</v>
      </c>
      <c r="AJ134" s="108">
        <f>VLOOKUP($B134,monthly!$B$3:$Y$260,COLUMN($E:$E))</f>
        <v>6565.1</v>
      </c>
      <c r="AK134" s="108">
        <f>VLOOKUP($B134,monthly!$B$3:$Y$260,COLUMN($F:$F))</f>
        <v>6535.3</v>
      </c>
      <c r="AL134" s="87">
        <v>4333.2</v>
      </c>
      <c r="AM134" s="277">
        <f t="shared" si="27"/>
        <v>978.59999999999991</v>
      </c>
      <c r="AN134" s="278">
        <v>3354.6</v>
      </c>
      <c r="AO134" s="278">
        <v>796</v>
      </c>
      <c r="AP134" s="68">
        <v>2329.6999999999998</v>
      </c>
      <c r="AQ134" s="284">
        <v>94.5</v>
      </c>
      <c r="AR134" s="284">
        <v>81.099999999999994</v>
      </c>
      <c r="AS134" s="284">
        <v>158.9</v>
      </c>
      <c r="AT134" s="284">
        <v>1110.2</v>
      </c>
      <c r="AU134" s="285">
        <v>1232.7</v>
      </c>
      <c r="AV134" s="284">
        <v>519.79999999999995</v>
      </c>
      <c r="AW134" s="116">
        <v>6115.7</v>
      </c>
      <c r="AX134" s="117">
        <v>13.6</v>
      </c>
      <c r="AY134" s="113">
        <v>-53.2</v>
      </c>
      <c r="AZ134" s="108">
        <f>VLOOKUP($B134,monthly!$B$3:$Y$269,COLUMN(G:G))</f>
        <v>9408.0671566900019</v>
      </c>
      <c r="BA134" s="108">
        <f>VLOOKUP($B134,monthly!$B$3:$Y$269,COLUMN($H:$H))</f>
        <v>5635.3705088200013</v>
      </c>
      <c r="BB134" s="108">
        <f>VLOOKUP($B134,monthly!$B$3:$Y$269,COLUMN($I:$I))</f>
        <v>6899.3772145144148</v>
      </c>
      <c r="BC134" s="108">
        <f>VLOOKUP($B134,monthly!$B$3:$Y$269,COLUMN($J:$J))</f>
        <v>4423.2797355200009</v>
      </c>
      <c r="BD134" s="108">
        <f>VLOOKUP($B134,monthly!$B$3:$Y$269,COLUMN($K:$K))</f>
        <v>436.22572907052381</v>
      </c>
      <c r="BE134" s="108">
        <f>VLOOKUP($B134,monthly!$B$3:$Y$269,COLUMN($L:$L))</f>
        <v>3620.1403230000001</v>
      </c>
      <c r="BF134" s="109">
        <f t="shared" si="28"/>
        <v>1802.9999999999998</v>
      </c>
      <c r="BG134" s="109">
        <f t="shared" si="29"/>
        <v>1793.6999999999998</v>
      </c>
      <c r="BH134" s="45">
        <v>846.3</v>
      </c>
      <c r="BI134" s="109">
        <f t="shared" si="30"/>
        <v>947.39999999999986</v>
      </c>
      <c r="BJ134" s="109">
        <f t="shared" si="31"/>
        <v>1704.3999999999999</v>
      </c>
      <c r="BK134" s="45">
        <v>1368.1</v>
      </c>
      <c r="BL134" s="45">
        <v>319.89999999999998</v>
      </c>
      <c r="BM134" s="45">
        <v>220.7</v>
      </c>
      <c r="BN134" s="109">
        <f t="shared" si="32"/>
        <v>827.49999999999977</v>
      </c>
      <c r="BO134" s="45">
        <v>219.6</v>
      </c>
      <c r="BP134" s="45">
        <v>116.7</v>
      </c>
      <c r="BQ134" s="45">
        <v>89.3</v>
      </c>
      <c r="BR134" s="45">
        <v>0</v>
      </c>
      <c r="BS134" s="45">
        <v>9.3000000000000007</v>
      </c>
      <c r="BT134" s="68">
        <v>1382</v>
      </c>
      <c r="BU134" s="68">
        <v>1057.2</v>
      </c>
      <c r="BV134" s="68">
        <v>287.8</v>
      </c>
      <c r="BW134" s="108">
        <f t="shared" si="33"/>
        <v>420.99999999999977</v>
      </c>
      <c r="BX134" s="45">
        <v>-52.6</v>
      </c>
      <c r="BY134" s="68">
        <v>-368.6</v>
      </c>
      <c r="BZ134" s="116">
        <v>6115.7</v>
      </c>
      <c r="CA134" s="97">
        <v>3081.8</v>
      </c>
      <c r="CB134" s="68">
        <v>3033.9</v>
      </c>
      <c r="CC134" s="70">
        <f ca="1">SUMIF(monthly!$C:R,E134,monthly!R:R)/COUNTIF(monthly!$C:$C,E134)</f>
        <v>122.47666666666667</v>
      </c>
      <c r="CD134" s="70">
        <f ca="1">SUMIF(monthly!$C:S,$E134,monthly!S:S)/COUNTIF(monthly!$C:$C,$E134)</f>
        <v>895.95000000000016</v>
      </c>
      <c r="CE134" s="70">
        <f ca="1">SUMIF(monthly!$C:T,$E134,monthly!T:T)/COUNTIF(monthly!$C:$C,$E134)</f>
        <v>8454.1033333333326</v>
      </c>
      <c r="CF134" s="70">
        <f ca="1">SUMIF(monthly!$C:U,$E134,monthly!U:U)/COUNTIF(monthly!$C:$C,$E134)</f>
        <v>2782.1333333333332</v>
      </c>
      <c r="CG134" s="70">
        <f ca="1">SUMIF(monthly!$C:V,$E134,monthly!V:V)/COUNTIF(monthly!$C:$C,$E134)</f>
        <v>276.21746651785713</v>
      </c>
      <c r="CH134" s="70">
        <f ca="1">SUMIF(monthly!$C:W,$E134,monthly!W:W)/COUNTIF(monthly!$C:$C,$E134)</f>
        <v>1012.9166666666666</v>
      </c>
      <c r="CI134" s="70">
        <f ca="1">SUMIF(monthly!$C:X,$E134,monthly!X:X)/COUNTIF(monthly!$C:$C,$E134)</f>
        <v>1500.9233333333332</v>
      </c>
      <c r="CJ134" s="70">
        <f ca="1">SUMIF(monthly!$C:Y,$E134,monthly!Y:Y)/COUNTIF(monthly!$C:$C,$E134)</f>
        <v>1088.8999999999999</v>
      </c>
      <c r="CK134" s="190">
        <v>164.6</v>
      </c>
    </row>
    <row r="135" spans="2:89" s="45" customFormat="1">
      <c r="B135" s="154">
        <v>39692</v>
      </c>
      <c r="C135" s="154" t="str">
        <f t="shared" si="11"/>
        <v>3</v>
      </c>
      <c r="D135" s="154" t="str">
        <f t="shared" si="12"/>
        <v>_2008</v>
      </c>
      <c r="E135" s="44" t="s">
        <v>652</v>
      </c>
      <c r="F135" s="68">
        <v>930.9</v>
      </c>
      <c r="G135" s="68">
        <v>411.80319000000003</v>
      </c>
      <c r="H135" s="68">
        <f t="shared" si="17"/>
        <v>519.09681</v>
      </c>
      <c r="I135" s="155">
        <f t="shared" si="18"/>
        <v>3.1582446808510634</v>
      </c>
      <c r="J135" s="155">
        <f t="shared" si="19"/>
        <v>6.0440138991260328</v>
      </c>
      <c r="K135" s="155">
        <f t="shared" si="20"/>
        <v>0.97830310939415188</v>
      </c>
      <c r="L135" s="92">
        <v>142.4</v>
      </c>
      <c r="M135" s="283">
        <v>136.9</v>
      </c>
      <c r="N135" s="283">
        <v>143.5</v>
      </c>
      <c r="O135" s="68">
        <v>883</v>
      </c>
      <c r="P135" s="204">
        <f t="shared" si="24"/>
        <v>1024</v>
      </c>
      <c r="Q135" s="204">
        <f t="shared" si="25"/>
        <v>4336</v>
      </c>
      <c r="R135" s="204">
        <f t="shared" si="26"/>
        <v>-3312</v>
      </c>
      <c r="S135" s="45">
        <v>1909</v>
      </c>
      <c r="T135" s="45">
        <v>4061</v>
      </c>
      <c r="U135" s="45">
        <v>-2152</v>
      </c>
      <c r="V135" s="45">
        <v>-885</v>
      </c>
      <c r="W135" s="45">
        <v>275</v>
      </c>
      <c r="X135" s="45">
        <v>-1160</v>
      </c>
      <c r="Y135" s="45">
        <v>-155</v>
      </c>
      <c r="Z135" s="45">
        <v>97</v>
      </c>
      <c r="AA135" s="45">
        <v>-252</v>
      </c>
      <c r="AB135" s="45">
        <v>14</v>
      </c>
      <c r="AC135" s="45">
        <v>233</v>
      </c>
      <c r="AD135" s="45">
        <v>-219</v>
      </c>
      <c r="AE135" s="45">
        <v>26</v>
      </c>
      <c r="AF135" s="45">
        <v>31</v>
      </c>
      <c r="AG135" s="45">
        <v>-5</v>
      </c>
      <c r="AH135" s="45">
        <v>-1039</v>
      </c>
      <c r="AI135" s="45">
        <v>-88</v>
      </c>
      <c r="AJ135" s="108">
        <f>VLOOKUP($B135,monthly!$B$3:$Y$260,COLUMN($E:$E))</f>
        <v>6477.2</v>
      </c>
      <c r="AK135" s="108">
        <f>VLOOKUP($B135,monthly!$B$3:$Y$260,COLUMN($F:$F))</f>
        <v>6479.1</v>
      </c>
      <c r="AL135" s="87">
        <v>3981.8</v>
      </c>
      <c r="AM135" s="277">
        <f t="shared" si="27"/>
        <v>980.20000000000027</v>
      </c>
      <c r="AN135" s="278">
        <v>3001.6</v>
      </c>
      <c r="AO135" s="278">
        <v>852.9</v>
      </c>
      <c r="AP135" s="68">
        <v>2152</v>
      </c>
      <c r="AQ135" s="284">
        <v>90.4</v>
      </c>
      <c r="AR135" s="284">
        <v>78.5</v>
      </c>
      <c r="AS135" s="284">
        <v>147.4</v>
      </c>
      <c r="AT135" s="284">
        <v>1130.0999999999999</v>
      </c>
      <c r="AU135" s="285">
        <v>1264.5999999999999</v>
      </c>
      <c r="AV135" s="284">
        <v>485.7</v>
      </c>
      <c r="AW135" s="116">
        <v>5900.2</v>
      </c>
      <c r="AX135" s="118">
        <v>17.2</v>
      </c>
      <c r="AY135" s="119">
        <v>-43.1</v>
      </c>
      <c r="AZ135" s="108">
        <f>VLOOKUP($B135,monthly!$B$3:$Y$269,COLUMN(G:G))</f>
        <v>9708.8617923399997</v>
      </c>
      <c r="BA135" s="108">
        <f>VLOOKUP($B135,monthly!$B$3:$Y$269,COLUMN($H:$H))</f>
        <v>5687.1625713700005</v>
      </c>
      <c r="BB135" s="108">
        <f>VLOOKUP($B135,monthly!$B$3:$Y$269,COLUMN($I:$I))</f>
        <v>7007.7633988425669</v>
      </c>
      <c r="BC135" s="108">
        <f>VLOOKUP($B135,monthly!$B$3:$Y$269,COLUMN($J:$J))</f>
        <v>4649.6834538000003</v>
      </c>
      <c r="BD135" s="108">
        <f>VLOOKUP($B135,monthly!$B$3:$Y$269,COLUMN($K:$K))</f>
        <v>-765.78094106000071</v>
      </c>
      <c r="BE135" s="108">
        <f>VLOOKUP($B135,monthly!$B$3:$Y$269,COLUMN($L:$L))</f>
        <v>3807.7863830000001</v>
      </c>
      <c r="BF135" s="109">
        <f t="shared" si="28"/>
        <v>2119.1</v>
      </c>
      <c r="BG135" s="109">
        <f t="shared" si="29"/>
        <v>2020.6</v>
      </c>
      <c r="BH135" s="45">
        <v>996.9</v>
      </c>
      <c r="BI135" s="109">
        <f t="shared" si="30"/>
        <v>1023.6999999999999</v>
      </c>
      <c r="BJ135" s="109">
        <f t="shared" si="31"/>
        <v>1953.8999999999999</v>
      </c>
      <c r="BK135" s="45">
        <v>1592.5</v>
      </c>
      <c r="BL135" s="45">
        <v>253.7</v>
      </c>
      <c r="BM135" s="45">
        <v>281.8</v>
      </c>
      <c r="BN135" s="109">
        <f t="shared" si="32"/>
        <v>1057</v>
      </c>
      <c r="BO135" s="45">
        <v>276.8</v>
      </c>
      <c r="BP135" s="45">
        <v>84.6</v>
      </c>
      <c r="BQ135" s="45">
        <v>66.7</v>
      </c>
      <c r="BR135" s="45">
        <v>0</v>
      </c>
      <c r="BS135" s="45">
        <v>98.5</v>
      </c>
      <c r="BT135" s="68">
        <v>1780.3</v>
      </c>
      <c r="BU135" s="68">
        <v>1050.7</v>
      </c>
      <c r="BV135" s="68">
        <v>265.60000000000002</v>
      </c>
      <c r="BW135" s="108">
        <f t="shared" si="33"/>
        <v>338.79999999999995</v>
      </c>
      <c r="BX135" s="45">
        <v>-29.8</v>
      </c>
      <c r="BY135" s="68">
        <v>-309</v>
      </c>
      <c r="BZ135" s="116">
        <v>5900.2</v>
      </c>
      <c r="CA135" s="97">
        <v>2974.9</v>
      </c>
      <c r="CB135" s="68">
        <v>2925.3</v>
      </c>
      <c r="CC135" s="70">
        <f ca="1">SUMIF(monthly!$C:R,E135,monthly!R:R)/COUNTIF(monthly!$C:$C,E135)</f>
        <v>115.60333333333334</v>
      </c>
      <c r="CD135" s="70">
        <f ca="1">SUMIF(monthly!$C:S,$E135,monthly!S:S)/COUNTIF(monthly!$C:$C,$E135)</f>
        <v>869.57333333333327</v>
      </c>
      <c r="CE135" s="70">
        <f ca="1">SUMIF(monthly!$C:T,$E135,monthly!T:T)/COUNTIF(monthly!$C:$C,$E135)</f>
        <v>7671.9766666666665</v>
      </c>
      <c r="CF135" s="70">
        <f ca="1">SUMIF(monthly!$C:U,$E135,monthly!U:U)/COUNTIF(monthly!$C:$C,$E135)</f>
        <v>2807.5066666666667</v>
      </c>
      <c r="CG135" s="70">
        <f ca="1">SUMIF(monthly!$C:V,$E135,monthly!V:V)/COUNTIF(monthly!$C:$C,$E135)</f>
        <v>282.84836309523808</v>
      </c>
      <c r="CH135" s="70">
        <f ca="1">SUMIF(monthly!$C:W,$E135,monthly!W:W)/COUNTIF(monthly!$C:$C,$E135)</f>
        <v>816.58333333333337</v>
      </c>
      <c r="CI135" s="70">
        <f ca="1">SUMIF(monthly!$C:X,$E135,monthly!X:X)/COUNTIF(monthly!$C:$C,$E135)</f>
        <v>1242.55</v>
      </c>
      <c r="CJ135" s="70">
        <f ca="1">SUMIF(monthly!$C:Y,$E135,monthly!Y:Y)/COUNTIF(monthly!$C:$C,$E135)</f>
        <v>828.35333333333335</v>
      </c>
      <c r="CK135" s="190">
        <v>166.5</v>
      </c>
    </row>
    <row r="136" spans="2:89" s="45" customFormat="1">
      <c r="B136" s="154">
        <v>39783</v>
      </c>
      <c r="C136" s="154" t="str">
        <f t="shared" si="11"/>
        <v>4</v>
      </c>
      <c r="D136" s="154" t="str">
        <f t="shared" si="12"/>
        <v>_2008</v>
      </c>
      <c r="E136" s="44" t="s">
        <v>653</v>
      </c>
      <c r="F136" s="68">
        <v>938.9</v>
      </c>
      <c r="G136" s="68">
        <v>420.06297000000001</v>
      </c>
      <c r="H136" s="68">
        <f t="shared" si="17"/>
        <v>518.83702999999991</v>
      </c>
      <c r="I136" s="155">
        <f t="shared" si="18"/>
        <v>0.85938339241593553</v>
      </c>
      <c r="J136" s="155">
        <f t="shared" si="19"/>
        <v>2.0057591103167516</v>
      </c>
      <c r="K136" s="155">
        <f t="shared" si="20"/>
        <v>-5.0044614991973102E-2</v>
      </c>
      <c r="L136" s="92">
        <v>142.80000000000001</v>
      </c>
      <c r="M136" s="283">
        <v>147.5</v>
      </c>
      <c r="N136" s="283">
        <v>143.1</v>
      </c>
      <c r="O136" s="68">
        <v>77</v>
      </c>
      <c r="P136" s="204">
        <f t="shared" si="24"/>
        <v>537</v>
      </c>
      <c r="Q136" s="204">
        <f t="shared" si="25"/>
        <v>3592</v>
      </c>
      <c r="R136" s="204">
        <f t="shared" si="26"/>
        <v>-3055</v>
      </c>
      <c r="S136" s="45">
        <v>1496</v>
      </c>
      <c r="T136" s="45">
        <v>3418</v>
      </c>
      <c r="U136" s="45">
        <v>-1922</v>
      </c>
      <c r="V136" s="45">
        <v>-959</v>
      </c>
      <c r="W136" s="45">
        <v>174</v>
      </c>
      <c r="X136" s="45">
        <v>-1133</v>
      </c>
      <c r="Y136" s="45">
        <v>-557</v>
      </c>
      <c r="Z136" s="45">
        <v>45</v>
      </c>
      <c r="AA136" s="45">
        <v>-602</v>
      </c>
      <c r="AB136" s="45">
        <v>97</v>
      </c>
      <c r="AC136" s="45">
        <v>257</v>
      </c>
      <c r="AD136" s="45">
        <v>-160</v>
      </c>
      <c r="AE136" s="45">
        <v>4</v>
      </c>
      <c r="AF136" s="45">
        <v>9</v>
      </c>
      <c r="AG136" s="45">
        <v>-5</v>
      </c>
      <c r="AH136" s="45">
        <v>-1189</v>
      </c>
      <c r="AI136" s="45">
        <v>-1158</v>
      </c>
      <c r="AJ136" s="108">
        <f>VLOOKUP($B136,monthly!$B$3:$Y$260,COLUMN($E:$E))</f>
        <v>5318.1</v>
      </c>
      <c r="AK136" s="108">
        <f>VLOOKUP($B136,monthly!$B$3:$Y$260,COLUMN($F:$F))</f>
        <v>5320.2</v>
      </c>
      <c r="AL136" s="87">
        <v>3344.5</v>
      </c>
      <c r="AM136" s="277">
        <f t="shared" si="27"/>
        <v>743</v>
      </c>
      <c r="AN136" s="278">
        <v>2601.5</v>
      </c>
      <c r="AO136" s="278">
        <v>661.1</v>
      </c>
      <c r="AP136" s="68">
        <v>1922</v>
      </c>
      <c r="AQ136" s="284">
        <v>102.1</v>
      </c>
      <c r="AR136" s="284">
        <v>88.2</v>
      </c>
      <c r="AS136" s="284">
        <v>165.9</v>
      </c>
      <c r="AT136" s="284">
        <v>770.2</v>
      </c>
      <c r="AU136" s="285">
        <v>847.6</v>
      </c>
      <c r="AV136" s="284">
        <v>417.7</v>
      </c>
      <c r="AW136" s="116">
        <v>6765.7</v>
      </c>
      <c r="AX136" s="118">
        <v>23.8</v>
      </c>
      <c r="AY136" s="119">
        <v>-313</v>
      </c>
      <c r="AZ136" s="108">
        <f>VLOOKUP($B136,monthly!$B$3:$Y$269,COLUMN(G:G))</f>
        <v>9636.8083961799985</v>
      </c>
      <c r="BA136" s="108">
        <f>VLOOKUP($B136,monthly!$B$3:$Y$269,COLUMN($H:$H))</f>
        <v>5521.3643584399988</v>
      </c>
      <c r="BB136" s="108">
        <f>VLOOKUP($B136,monthly!$B$3:$Y$269,COLUMN($I:$I))</f>
        <v>5882.7163534821229</v>
      </c>
      <c r="BC136" s="108">
        <f>VLOOKUP($B136,monthly!$B$3:$Y$269,COLUMN($J:$J))</f>
        <v>5068.7947676800013</v>
      </c>
      <c r="BD136" s="108">
        <f>VLOOKUP($B136,monthly!$B$3:$Y$269,COLUMN($K:$K))</f>
        <v>-538.63015602148107</v>
      </c>
      <c r="BE136" s="108">
        <f>VLOOKUP($B136,monthly!$B$3:$Y$269,COLUMN($L:$L))</f>
        <v>4237.4925819999999</v>
      </c>
      <c r="BF136" s="109">
        <f t="shared" si="28"/>
        <v>2451.6999999999998</v>
      </c>
      <c r="BG136" s="109">
        <f t="shared" si="29"/>
        <v>1532.2</v>
      </c>
      <c r="BH136" s="45">
        <v>426.5</v>
      </c>
      <c r="BI136" s="109">
        <f t="shared" si="30"/>
        <v>1105.7</v>
      </c>
      <c r="BJ136" s="109">
        <f t="shared" si="31"/>
        <v>1420.7</v>
      </c>
      <c r="BK136" s="45">
        <v>1021.9</v>
      </c>
      <c r="BL136" s="45">
        <v>310.10000000000002</v>
      </c>
      <c r="BM136" s="45">
        <v>334.7</v>
      </c>
      <c r="BN136" s="109">
        <f t="shared" si="32"/>
        <v>377.09999999999997</v>
      </c>
      <c r="BO136" s="45">
        <v>292.5</v>
      </c>
      <c r="BP136" s="45">
        <v>106.3</v>
      </c>
      <c r="BQ136" s="45">
        <v>111.5</v>
      </c>
      <c r="BR136" s="45">
        <v>0</v>
      </c>
      <c r="BS136" s="45">
        <v>919.5</v>
      </c>
      <c r="BT136" s="68">
        <v>3573.4</v>
      </c>
      <c r="BU136" s="68">
        <v>950.5</v>
      </c>
      <c r="BV136" s="68">
        <v>968.9</v>
      </c>
      <c r="BW136" s="108">
        <f t="shared" si="33"/>
        <v>-1121.7000000000003</v>
      </c>
      <c r="BX136" s="45">
        <v>-246.9</v>
      </c>
      <c r="BY136" s="68">
        <v>1368.6</v>
      </c>
      <c r="BZ136" s="116">
        <v>6765.7</v>
      </c>
      <c r="CA136" s="97">
        <v>3947.1</v>
      </c>
      <c r="CB136" s="68">
        <v>2818.6</v>
      </c>
      <c r="CC136" s="70">
        <f ca="1">SUMIF(monthly!$C:R,E136,monthly!R:R)/COUNTIF(monthly!$C:$C,E136)</f>
        <v>55.886666666666677</v>
      </c>
      <c r="CD136" s="70">
        <f ca="1">SUMIF(monthly!$C:S,$E136,monthly!S:S)/COUNTIF(monthly!$C:$C,$E136)</f>
        <v>794.52333333333343</v>
      </c>
      <c r="CE136" s="70">
        <f ca="1">SUMIF(monthly!$C:T,$E136,monthly!T:T)/COUNTIF(monthly!$C:$C,$E136)</f>
        <v>3909.7266666666669</v>
      </c>
      <c r="CF136" s="70">
        <f ca="1">SUMIF(monthly!$C:U,$E136,monthly!U:U)/COUNTIF(monthly!$C:$C,$E136)</f>
        <v>2239.1166666666663</v>
      </c>
      <c r="CG136" s="70">
        <f ca="1">SUMIF(monthly!$C:V,$E136,monthly!V:V)/COUNTIF(monthly!$C:$C,$E136)</f>
        <v>235.10852864583333</v>
      </c>
      <c r="CH136" s="70">
        <f ca="1">SUMIF(monthly!$C:W,$E136,monthly!W:W)/COUNTIF(monthly!$C:$C,$E136)</f>
        <v>519.66666666666663</v>
      </c>
      <c r="CI136" s="70">
        <f ca="1">SUMIF(monthly!$C:X,$E136,monthly!X:X)/COUNTIF(monthly!$C:$C,$E136)</f>
        <v>774.92666666666673</v>
      </c>
      <c r="CJ136" s="70">
        <f ca="1">SUMIF(monthly!$C:Y,$E136,monthly!Y:Y)/COUNTIF(monthly!$C:$C,$E136)</f>
        <v>453.29333333333335</v>
      </c>
      <c r="CK136" s="190">
        <v>166</v>
      </c>
    </row>
    <row r="137" spans="2:89" s="45" customFormat="1">
      <c r="B137" s="154">
        <v>39873</v>
      </c>
      <c r="C137" s="154" t="str">
        <f t="shared" ref="C137:C142" si="34">RIGHT(LEFT(E137,2),1)</f>
        <v>1</v>
      </c>
      <c r="D137" s="154" t="str">
        <f t="shared" ref="D137:D142" si="35">RIGHT(E137,5)</f>
        <v>_2009</v>
      </c>
      <c r="E137" s="44" t="s">
        <v>654</v>
      </c>
      <c r="F137" s="68">
        <v>958.7</v>
      </c>
      <c r="G137" s="68">
        <v>419.40872999999999</v>
      </c>
      <c r="H137" s="68">
        <f t="shared" ref="H137:H142" si="36">F137-G137</f>
        <v>539.29127000000005</v>
      </c>
      <c r="I137" s="155">
        <f t="shared" si="18"/>
        <v>2.1088507828309844</v>
      </c>
      <c r="J137" s="155">
        <f t="shared" si="19"/>
        <v>-0.15574807748467423</v>
      </c>
      <c r="K137" s="155">
        <f t="shared" si="20"/>
        <v>3.9423246255187561</v>
      </c>
      <c r="L137" s="92">
        <v>145.19999999999999</v>
      </c>
      <c r="M137" s="283">
        <v>141.1</v>
      </c>
      <c r="N137" s="283">
        <v>146.5</v>
      </c>
      <c r="O137" s="68">
        <v>-121</v>
      </c>
      <c r="P137" s="204">
        <f t="shared" si="24"/>
        <v>119</v>
      </c>
      <c r="Q137" s="204">
        <f t="shared" si="25"/>
        <v>2980</v>
      </c>
      <c r="R137" s="204">
        <f t="shared" si="26"/>
        <v>-2861</v>
      </c>
      <c r="S137" s="45">
        <v>958</v>
      </c>
      <c r="T137" s="45">
        <v>2820</v>
      </c>
      <c r="U137" s="45">
        <v>-1862</v>
      </c>
      <c r="V137" s="45">
        <v>-839</v>
      </c>
      <c r="W137" s="45">
        <v>160</v>
      </c>
      <c r="X137" s="45">
        <v>-999</v>
      </c>
      <c r="Y137" s="45">
        <v>-230</v>
      </c>
      <c r="Z137" s="45">
        <v>34</v>
      </c>
      <c r="AA137" s="45">
        <v>-264</v>
      </c>
      <c r="AB137" s="45">
        <v>-10</v>
      </c>
      <c r="AC137" s="45">
        <v>122</v>
      </c>
      <c r="AD137" s="45">
        <v>-132</v>
      </c>
      <c r="AE137" s="45">
        <v>8</v>
      </c>
      <c r="AF137" s="45">
        <v>13</v>
      </c>
      <c r="AG137" s="45">
        <v>-5</v>
      </c>
      <c r="AH137" s="45">
        <v>458</v>
      </c>
      <c r="AI137" s="45">
        <v>322.89999999999998</v>
      </c>
      <c r="AJ137" s="108">
        <f>VLOOKUP($B137,monthly!$B$3:$Y$260,COLUMN($E:$E))</f>
        <v>5641.6069175400007</v>
      </c>
      <c r="AK137" s="108">
        <f>VLOOKUP($B137,monthly!$B$3:$Y$260,COLUMN($F:$F))</f>
        <v>5643.7</v>
      </c>
      <c r="AL137" s="87">
        <v>2815.2</v>
      </c>
      <c r="AM137" s="277">
        <f t="shared" si="27"/>
        <v>650.59999999999991</v>
      </c>
      <c r="AN137" s="278">
        <v>2164.6</v>
      </c>
      <c r="AO137" s="278">
        <v>492.1</v>
      </c>
      <c r="AP137" s="68">
        <v>1862.1</v>
      </c>
      <c r="AQ137" s="284">
        <v>96.9</v>
      </c>
      <c r="AR137" s="284">
        <v>85.4</v>
      </c>
      <c r="AS137" s="284">
        <v>150.80000000000001</v>
      </c>
      <c r="AT137" s="284">
        <v>599.1</v>
      </c>
      <c r="AU137" s="285">
        <v>646.20000000000005</v>
      </c>
      <c r="AV137" s="284">
        <v>378.1</v>
      </c>
      <c r="AW137" s="120">
        <v>7211.3</v>
      </c>
      <c r="AX137" s="121">
        <v>13.2</v>
      </c>
      <c r="AY137" s="122">
        <v>-31.6</v>
      </c>
      <c r="AZ137" s="108">
        <f>VLOOKUP($B137,monthly!$B$3:$Y$269,COLUMN(G:G))</f>
        <v>9950.1918065264108</v>
      </c>
      <c r="BA137" s="108">
        <f>VLOOKUP($B137,monthly!$B$3:$Y$269,COLUMN($H:$H))</f>
        <v>5212.3413089964097</v>
      </c>
      <c r="BB137" s="108">
        <f>VLOOKUP($B137,monthly!$B$3:$Y$269,COLUMN($I:$I))</f>
        <v>7281.4288198528011</v>
      </c>
      <c r="BC137" s="108">
        <f>VLOOKUP($B137,monthly!$B$3:$Y$269,COLUMN($J:$J))</f>
        <v>5201.2647084700002</v>
      </c>
      <c r="BD137" s="108">
        <f>VLOOKUP($B137,monthly!$B$3:$Y$269,COLUMN($K:$K))</f>
        <v>-231.50152221924827</v>
      </c>
      <c r="BE137" s="108">
        <f>VLOOKUP($B137,monthly!$B$3:$Y$269,COLUMN($L:$L))</f>
        <v>4295.9067279999999</v>
      </c>
      <c r="BF137" s="109">
        <f t="shared" si="28"/>
        <v>1010.7</v>
      </c>
      <c r="BG137" s="109">
        <f t="shared" si="29"/>
        <v>861</v>
      </c>
      <c r="BH137" s="45">
        <v>49</v>
      </c>
      <c r="BI137" s="109">
        <f t="shared" si="30"/>
        <v>812</v>
      </c>
      <c r="BJ137" s="109">
        <f t="shared" si="31"/>
        <v>847.4</v>
      </c>
      <c r="BK137" s="45">
        <v>483.5</v>
      </c>
      <c r="BL137" s="45">
        <v>283.3</v>
      </c>
      <c r="BM137" s="45">
        <v>88.2</v>
      </c>
      <c r="BN137" s="109">
        <f t="shared" si="32"/>
        <v>111.99999999999999</v>
      </c>
      <c r="BO137" s="45">
        <v>275.5</v>
      </c>
      <c r="BP137" s="45">
        <v>88.4</v>
      </c>
      <c r="BQ137" s="45">
        <v>13.6</v>
      </c>
      <c r="BR137" s="45">
        <v>0</v>
      </c>
      <c r="BS137" s="45">
        <v>149.69999999999999</v>
      </c>
      <c r="BT137" s="68">
        <v>1062.3</v>
      </c>
      <c r="BU137" s="68">
        <v>817.5</v>
      </c>
      <c r="BV137" s="68">
        <v>244.8</v>
      </c>
      <c r="BW137" s="108">
        <f t="shared" si="33"/>
        <v>-51.599999999999909</v>
      </c>
      <c r="BX137" s="45">
        <v>-39.299999999999997</v>
      </c>
      <c r="BY137" s="68">
        <v>100.6</v>
      </c>
      <c r="BZ137" s="120">
        <v>7211.3</v>
      </c>
      <c r="CA137" s="97">
        <v>4218.8999999999996</v>
      </c>
      <c r="CB137" s="68">
        <v>2992.4</v>
      </c>
      <c r="CC137" s="70">
        <f ca="1">SUMIF(monthly!$C:R,E137,monthly!R:R)/COUNTIF(monthly!$C:$C,E137)</f>
        <v>44.98</v>
      </c>
      <c r="CD137" s="70">
        <f ca="1">SUMIF(monthly!$C:S,$E137,monthly!S:S)/COUNTIF(monthly!$C:$C,$E137)</f>
        <v>908.70666666666659</v>
      </c>
      <c r="CE137" s="70">
        <f ca="1">SUMIF(monthly!$C:T,$E137,monthly!T:T)/COUNTIF(monthly!$C:$C,$E137)</f>
        <v>3453.2166666666672</v>
      </c>
      <c r="CF137" s="70">
        <f ca="1">SUMIF(monthly!$C:U,$E137,monthly!U:U)/COUNTIF(monthly!$C:$C,$E137)</f>
        <v>2587.7800000000002</v>
      </c>
      <c r="CG137" s="70">
        <f ca="1">SUMIF(monthly!$C:V,$E137,monthly!V:V)/COUNTIF(monthly!$C:$C,$E137)</f>
        <v>251.8037109375</v>
      </c>
      <c r="CH137" s="70">
        <f ca="1">SUMIF(monthly!$C:W,$E137,monthly!W:W)/COUNTIF(monthly!$C:$C,$E137)</f>
        <v>446.91666666666669</v>
      </c>
      <c r="CI137" s="70">
        <f ca="1">SUMIF(monthly!$C:X,$E137,monthly!X:X)/COUNTIF(monthly!$C:$C,$E137)</f>
        <v>675.69666666666672</v>
      </c>
      <c r="CJ137" s="70">
        <f ca="1">SUMIF(monthly!$C:Y,$E137,monthly!Y:Y)/COUNTIF(monthly!$C:$C,$E137)</f>
        <v>577.33333333333337</v>
      </c>
      <c r="CK137" s="190">
        <v>166.2</v>
      </c>
    </row>
    <row r="138" spans="2:89" s="45" customFormat="1">
      <c r="B138" s="154">
        <v>39965</v>
      </c>
      <c r="C138" s="154" t="str">
        <f t="shared" si="34"/>
        <v>2</v>
      </c>
      <c r="D138" s="154" t="str">
        <f t="shared" si="35"/>
        <v>_2009</v>
      </c>
      <c r="E138" s="44" t="s">
        <v>655</v>
      </c>
      <c r="F138" s="68">
        <v>963</v>
      </c>
      <c r="G138" s="68">
        <v>420.79899</v>
      </c>
      <c r="H138" s="68">
        <f t="shared" si="36"/>
        <v>542.20101</v>
      </c>
      <c r="I138" s="155">
        <f t="shared" si="18"/>
        <v>0.4485240429748627</v>
      </c>
      <c r="J138" s="155">
        <f t="shared" si="19"/>
        <v>0.33148093984596283</v>
      </c>
      <c r="K138" s="155">
        <f t="shared" si="20"/>
        <v>0.53954887866067835</v>
      </c>
      <c r="L138" s="95">
        <v>146.80000000000001</v>
      </c>
      <c r="M138" s="283">
        <v>141.69999999999999</v>
      </c>
      <c r="N138" s="283">
        <v>148.30000000000001</v>
      </c>
      <c r="O138" s="68">
        <v>-258</v>
      </c>
      <c r="P138" s="204">
        <f t="shared" si="24"/>
        <v>-244</v>
      </c>
      <c r="Q138" s="204">
        <f t="shared" si="25"/>
        <v>2811</v>
      </c>
      <c r="R138" s="204">
        <f t="shared" si="26"/>
        <v>-3055</v>
      </c>
      <c r="S138" s="45">
        <v>738</v>
      </c>
      <c r="T138" s="45">
        <v>2686</v>
      </c>
      <c r="U138" s="45">
        <v>-1948</v>
      </c>
      <c r="V138" s="45">
        <v>-982</v>
      </c>
      <c r="W138" s="45">
        <v>125</v>
      </c>
      <c r="X138" s="45">
        <v>-1107</v>
      </c>
      <c r="Y138" s="45">
        <v>-291</v>
      </c>
      <c r="Z138" s="45">
        <v>33</v>
      </c>
      <c r="AA138" s="45">
        <v>-324</v>
      </c>
      <c r="AB138" s="45">
        <v>277</v>
      </c>
      <c r="AC138" s="45">
        <v>408</v>
      </c>
      <c r="AD138" s="45">
        <v>-131</v>
      </c>
      <c r="AE138" s="45">
        <v>40</v>
      </c>
      <c r="AF138" s="45">
        <v>45</v>
      </c>
      <c r="AG138" s="45">
        <v>-5</v>
      </c>
      <c r="AH138" s="45">
        <v>565</v>
      </c>
      <c r="AI138" s="45">
        <v>340.8</v>
      </c>
      <c r="AJ138" s="108">
        <f>VLOOKUP($B138,monthly!$B$3:$Y$260,COLUMN($E:$E))</f>
        <v>5980.5</v>
      </c>
      <c r="AK138" s="108">
        <f>VLOOKUP($B138,monthly!$B$3:$Y$260,COLUMN($F:$F))</f>
        <v>5982.4</v>
      </c>
      <c r="AL138" s="87">
        <v>2680</v>
      </c>
      <c r="AM138" s="277">
        <f t="shared" si="27"/>
        <v>695.5</v>
      </c>
      <c r="AN138" s="278">
        <v>1984.5</v>
      </c>
      <c r="AO138" s="278">
        <v>502.6</v>
      </c>
      <c r="AP138" s="68">
        <v>1947.8</v>
      </c>
      <c r="AQ138" s="284">
        <v>91</v>
      </c>
      <c r="AR138" s="284">
        <v>81.5</v>
      </c>
      <c r="AS138" s="284">
        <v>134.80000000000001</v>
      </c>
      <c r="AT138" s="284">
        <v>640</v>
      </c>
      <c r="AU138" s="285">
        <v>691.4</v>
      </c>
      <c r="AV138" s="284">
        <v>404.9</v>
      </c>
      <c r="AW138" s="123">
        <v>6635.7</v>
      </c>
      <c r="AX138" s="122">
        <v>21.4</v>
      </c>
      <c r="AY138" s="122">
        <v>-42.6</v>
      </c>
      <c r="AZ138" s="108">
        <f>VLOOKUP($B138,monthly!$B$3:$Y$269,COLUMN(G:G))</f>
        <v>10518.67079968</v>
      </c>
      <c r="BA138" s="108">
        <f>VLOOKUP($B138,monthly!$B$3:$Y$269,COLUMN($H:$H))</f>
        <v>5516.1843429099999</v>
      </c>
      <c r="BB138" s="108">
        <f>VLOOKUP($B138,monthly!$B$3:$Y$269,COLUMN($I:$I))</f>
        <v>7083.0139758133746</v>
      </c>
      <c r="BC138" s="108">
        <f>VLOOKUP($B138,monthly!$B$3:$Y$269,COLUMN($J:$J))</f>
        <v>5481.2146722400003</v>
      </c>
      <c r="BD138" s="108">
        <f>VLOOKUP($B138,monthly!$B$3:$Y$269,COLUMN($K:$K))</f>
        <v>-391.07643382799961</v>
      </c>
      <c r="BE138" s="108">
        <f>VLOOKUP($B138,monthly!$B$3:$Y$269,COLUMN($L:$L))</f>
        <v>4588.1520380000002</v>
      </c>
      <c r="BF138" s="109">
        <f t="shared" si="28"/>
        <v>1570.5</v>
      </c>
      <c r="BG138" s="109">
        <f t="shared" si="29"/>
        <v>1633.3</v>
      </c>
      <c r="BH138" s="45">
        <v>155.4</v>
      </c>
      <c r="BI138" s="109">
        <f t="shared" si="30"/>
        <v>1477.8999999999999</v>
      </c>
      <c r="BJ138" s="109">
        <f t="shared" si="31"/>
        <v>1169.5999999999999</v>
      </c>
      <c r="BK138" s="45">
        <v>845</v>
      </c>
      <c r="BL138" s="45">
        <v>326.2</v>
      </c>
      <c r="BM138" s="45">
        <v>337.1</v>
      </c>
      <c r="BN138" s="109">
        <f t="shared" si="32"/>
        <v>181.69999999999993</v>
      </c>
      <c r="BO138" s="45">
        <v>241</v>
      </c>
      <c r="BP138" s="45">
        <v>83.6</v>
      </c>
      <c r="BQ138" s="45">
        <v>40.700000000000003</v>
      </c>
      <c r="BR138" s="45">
        <v>423</v>
      </c>
      <c r="BS138" s="45">
        <v>-62.8</v>
      </c>
      <c r="BT138" s="68">
        <v>1131.3</v>
      </c>
      <c r="BU138" s="68">
        <v>1045.5</v>
      </c>
      <c r="BV138" s="68">
        <v>85.8</v>
      </c>
      <c r="BW138" s="108">
        <f t="shared" si="33"/>
        <v>439.20000000000005</v>
      </c>
      <c r="BX138" s="45">
        <v>-56.4</v>
      </c>
      <c r="BY138" s="68">
        <v>-402</v>
      </c>
      <c r="BZ138" s="123">
        <v>6635.7</v>
      </c>
      <c r="CA138" s="98">
        <v>3882.6449999999995</v>
      </c>
      <c r="CB138" s="68">
        <v>2753.1</v>
      </c>
      <c r="CC138" s="70">
        <f ca="1">SUMIF(monthly!$C:R,E138,monthly!R:R)/COUNTIF(monthly!$C:$C,E138)</f>
        <v>59.126666666666665</v>
      </c>
      <c r="CD138" s="70">
        <f ca="1">SUMIF(monthly!$C:S,$E138,monthly!S:S)/COUNTIF(monthly!$C:$C,$E138)</f>
        <v>921.50333333333344</v>
      </c>
      <c r="CE138" s="70">
        <f ca="1">SUMIF(monthly!$C:T,$E138,monthly!T:T)/COUNTIF(monthly!$C:$C,$E138)</f>
        <v>4681.71</v>
      </c>
      <c r="CF138" s="70">
        <f ca="1">SUMIF(monthly!$C:U,$E138,monthly!U:U)/COUNTIF(monthly!$C:$C,$E138)</f>
        <v>2598.6366666666668</v>
      </c>
      <c r="CG138" s="70">
        <f ca="1">SUMIF(monthly!$C:V,$E138,monthly!V:V)/COUNTIF(monthly!$C:$C,$E138)</f>
        <v>279.57222842261905</v>
      </c>
      <c r="CH138" s="70">
        <f ca="1">SUMIF(monthly!$C:W,$E138,monthly!W:W)/COUNTIF(monthly!$C:$C,$E138)</f>
        <v>512.58333333333337</v>
      </c>
      <c r="CI138" s="70">
        <f ca="1">SUMIF(monthly!$C:X,$E138,monthly!X:X)/COUNTIF(monthly!$C:$C,$E138)</f>
        <v>781.08333333333337</v>
      </c>
      <c r="CJ138" s="70">
        <f ca="1">SUMIF(monthly!$C:Y,$E138,monthly!Y:Y)/COUNTIF(monthly!$C:$C,$E138)</f>
        <v>742.91666666666663</v>
      </c>
      <c r="CK138" s="190">
        <v>167</v>
      </c>
    </row>
    <row r="139" spans="2:89" s="45" customFormat="1">
      <c r="B139" s="154">
        <v>40057</v>
      </c>
      <c r="C139" s="154" t="str">
        <f t="shared" si="34"/>
        <v>3</v>
      </c>
      <c r="D139" s="154" t="str">
        <f t="shared" si="35"/>
        <v>_2009</v>
      </c>
      <c r="E139" s="44" t="s">
        <v>656</v>
      </c>
      <c r="F139" s="68">
        <v>980.6</v>
      </c>
      <c r="G139" s="68">
        <v>427.05516000000006</v>
      </c>
      <c r="H139" s="68">
        <f t="shared" si="36"/>
        <v>553.54484000000002</v>
      </c>
      <c r="I139" s="155">
        <f t="shared" si="18"/>
        <v>1.8276220145378996</v>
      </c>
      <c r="J139" s="155">
        <f t="shared" si="19"/>
        <v>1.4867359828976801</v>
      </c>
      <c r="K139" s="155">
        <f t="shared" si="20"/>
        <v>2.0921816431142437</v>
      </c>
      <c r="L139" s="95">
        <v>147.71342261861173</v>
      </c>
      <c r="M139" s="283">
        <v>141.95387761031895</v>
      </c>
      <c r="N139" s="283">
        <v>149.17662053300131</v>
      </c>
      <c r="O139" s="68">
        <v>-480</v>
      </c>
      <c r="P139" s="204">
        <f t="shared" si="24"/>
        <v>-86</v>
      </c>
      <c r="Q139" s="204">
        <f t="shared" si="25"/>
        <v>3184</v>
      </c>
      <c r="R139" s="204">
        <f t="shared" si="26"/>
        <v>-3270</v>
      </c>
      <c r="S139" s="45">
        <v>1217</v>
      </c>
      <c r="T139" s="45">
        <v>3131</v>
      </c>
      <c r="U139" s="45">
        <v>-1914</v>
      </c>
      <c r="V139" s="45">
        <v>-1303</v>
      </c>
      <c r="W139" s="45">
        <v>53</v>
      </c>
      <c r="X139" s="45">
        <v>-1356</v>
      </c>
      <c r="Y139" s="45">
        <v>-416</v>
      </c>
      <c r="Z139" s="45">
        <v>39</v>
      </c>
      <c r="AA139" s="45">
        <v>-455</v>
      </c>
      <c r="AB139" s="45">
        <v>22</v>
      </c>
      <c r="AC139" s="45">
        <v>160</v>
      </c>
      <c r="AD139" s="45">
        <v>-138</v>
      </c>
      <c r="AE139" s="45">
        <v>10.199999999999999</v>
      </c>
      <c r="AF139" s="45">
        <v>15.2</v>
      </c>
      <c r="AG139" s="45">
        <v>-5</v>
      </c>
      <c r="AH139" s="45">
        <v>1102</v>
      </c>
      <c r="AI139" s="45">
        <v>674.6</v>
      </c>
      <c r="AJ139" s="108">
        <f>VLOOKUP($B139,monthly!$B$3:$Y$260,COLUMN($E:$E))</f>
        <v>6148.4</v>
      </c>
      <c r="AK139" s="108">
        <f>VLOOKUP($B139,monthly!$B$3:$Y$260,COLUMN($F:$F))</f>
        <v>6656.1</v>
      </c>
      <c r="AL139" s="87">
        <v>3125.6</v>
      </c>
      <c r="AM139" s="277">
        <f t="shared" si="27"/>
        <v>778.09999999999991</v>
      </c>
      <c r="AN139" s="278">
        <v>2347.5</v>
      </c>
      <c r="AO139" s="278">
        <v>617.4</v>
      </c>
      <c r="AP139" s="68">
        <v>1914.3</v>
      </c>
      <c r="AQ139" s="284">
        <v>95.4</v>
      </c>
      <c r="AR139" s="284">
        <v>83.3</v>
      </c>
      <c r="AS139" s="284">
        <v>149.4</v>
      </c>
      <c r="AT139" s="284">
        <v>736</v>
      </c>
      <c r="AU139" s="285">
        <v>809.9</v>
      </c>
      <c r="AV139" s="284">
        <v>408.3</v>
      </c>
      <c r="AW139" s="123">
        <v>6969.6</v>
      </c>
      <c r="AX139" s="122">
        <v>31.5</v>
      </c>
      <c r="AY139" s="122">
        <v>-36.1</v>
      </c>
      <c r="AZ139" s="108">
        <f>VLOOKUP($B139,monthly!$B$3:$Y$269,COLUMN(G:G))</f>
        <v>11107.441061926131</v>
      </c>
      <c r="BA139" s="108">
        <f>VLOOKUP($B139,monthly!$B$3:$Y$269,COLUMN($H:$H))</f>
        <v>5780.0564804099995</v>
      </c>
      <c r="BB139" s="108">
        <f>VLOOKUP($B139,monthly!$B$3:$Y$269,COLUMN($I:$I))</f>
        <v>7376.7363194767922</v>
      </c>
      <c r="BC139" s="108">
        <f>VLOOKUP($B139,monthly!$B$3:$Y$269,COLUMN($J:$J))</f>
        <v>5713.4947075400005</v>
      </c>
      <c r="BD139" s="108">
        <f>VLOOKUP($B139,monthly!$B$3:$Y$269,COLUMN($K:$K))</f>
        <v>375.02921195303816</v>
      </c>
      <c r="BE139" s="108">
        <f>VLOOKUP($B139,monthly!$B$3:$Y$269,COLUMN($L:$L))</f>
        <v>4770.7242290000004</v>
      </c>
      <c r="BF139" s="109">
        <f t="shared" si="28"/>
        <v>1482.6999999999998</v>
      </c>
      <c r="BG139" s="109">
        <f t="shared" si="29"/>
        <v>1461.3999999999999</v>
      </c>
      <c r="BH139" s="45">
        <v>249.9</v>
      </c>
      <c r="BI139" s="109">
        <f t="shared" si="30"/>
        <v>1211.4999999999998</v>
      </c>
      <c r="BJ139" s="109">
        <f t="shared" si="31"/>
        <v>1379.1</v>
      </c>
      <c r="BK139" s="45">
        <v>924.5</v>
      </c>
      <c r="BL139" s="45">
        <v>285.3</v>
      </c>
      <c r="BM139" s="45">
        <v>328.9</v>
      </c>
      <c r="BN139" s="109">
        <f t="shared" si="32"/>
        <v>310.30000000000007</v>
      </c>
      <c r="BO139" s="45">
        <v>275.60000000000002</v>
      </c>
      <c r="BP139" s="45">
        <v>179</v>
      </c>
      <c r="BQ139" s="45">
        <v>82.3</v>
      </c>
      <c r="BR139" s="45">
        <v>0</v>
      </c>
      <c r="BS139" s="45">
        <v>21.3</v>
      </c>
      <c r="BT139" s="68">
        <v>1328.9</v>
      </c>
      <c r="BU139" s="68">
        <v>1065.8</v>
      </c>
      <c r="BV139" s="68">
        <v>263.10000000000002</v>
      </c>
      <c r="BW139" s="108">
        <f t="shared" si="33"/>
        <v>153.79999999999973</v>
      </c>
      <c r="BX139" s="45">
        <v>-30</v>
      </c>
      <c r="BY139" s="68">
        <v>-114.1</v>
      </c>
      <c r="BZ139" s="123">
        <v>6969.6</v>
      </c>
      <c r="CA139" s="98">
        <v>4073.1257999999998</v>
      </c>
      <c r="CB139" s="68">
        <v>2896.5</v>
      </c>
      <c r="CC139" s="70">
        <f ca="1">SUMIF(monthly!$C:R,E139,monthly!R:R)/COUNTIF(monthly!$C:$C,E139)</f>
        <v>68.367647907647907</v>
      </c>
      <c r="CD139" s="70">
        <f ca="1">SUMIF(monthly!$C:S,$E139,monthly!S:S)/COUNTIF(monthly!$C:$C,$E139)</f>
        <v>960.06466666666665</v>
      </c>
      <c r="CE139" s="70">
        <f ca="1">SUMIF(monthly!$C:T,$E139,monthly!T:T)/COUNTIF(monthly!$C:$C,$E139)</f>
        <v>5859.0916666666672</v>
      </c>
      <c r="CF139" s="70">
        <f ca="1">SUMIF(monthly!$C:U,$E139,monthly!U:U)/COUNTIF(monthly!$C:$C,$E139)</f>
        <v>2955.2333333333336</v>
      </c>
      <c r="CG139" s="70">
        <f ca="1">SUMIF(monthly!$C:V,$E139,monthly!V:V)/COUNTIF(monthly!$C:$C,$E139)</f>
        <v>322.74901926666661</v>
      </c>
      <c r="CH139" s="70">
        <f ca="1">SUMIF(monthly!$C:W,$E139,monthly!W:W)/COUNTIF(monthly!$C:$C,$E139)</f>
        <v>468.75</v>
      </c>
      <c r="CI139" s="70">
        <f ca="1">SUMIF(monthly!$C:X,$E139,monthly!X:X)/COUNTIF(monthly!$C:$C,$E139)</f>
        <v>711</v>
      </c>
      <c r="CJ139" s="70">
        <f ca="1">SUMIF(monthly!$C:Y,$E139,monthly!Y:Y)/COUNTIF(monthly!$C:$C,$E139)</f>
        <v>678.66666666666663</v>
      </c>
      <c r="CK139" s="190">
        <v>168.6</v>
      </c>
    </row>
    <row r="140" spans="2:89" s="45" customFormat="1">
      <c r="B140" s="154">
        <v>40148</v>
      </c>
      <c r="C140" s="154" t="str">
        <f t="shared" si="34"/>
        <v>4</v>
      </c>
      <c r="D140" s="154" t="str">
        <f t="shared" si="35"/>
        <v>_2009</v>
      </c>
      <c r="E140" s="44" t="s">
        <v>657</v>
      </c>
      <c r="F140" s="68">
        <v>992.2</v>
      </c>
      <c r="G140" s="68">
        <v>432.32996999999995</v>
      </c>
      <c r="H140" s="68">
        <f t="shared" si="36"/>
        <v>559.87003000000004</v>
      </c>
      <c r="I140" s="155">
        <f t="shared" si="18"/>
        <v>1.1829492147664711</v>
      </c>
      <c r="J140" s="155">
        <f t="shared" si="19"/>
        <v>1.2351589429337118</v>
      </c>
      <c r="K140" s="155">
        <f t="shared" si="20"/>
        <v>1.1426698512807087</v>
      </c>
      <c r="L140" s="95">
        <v>148.80000000000001</v>
      </c>
      <c r="M140" s="283">
        <v>142.30000000000001</v>
      </c>
      <c r="N140" s="283">
        <v>150.30000000000001</v>
      </c>
      <c r="O140" s="68">
        <v>-752</v>
      </c>
      <c r="P140" s="204">
        <f t="shared" si="24"/>
        <v>-156</v>
      </c>
      <c r="Q140" s="204">
        <f t="shared" si="25"/>
        <v>3637</v>
      </c>
      <c r="R140" s="204">
        <f t="shared" si="26"/>
        <v>-3793</v>
      </c>
      <c r="S140" s="45">
        <v>1279</v>
      </c>
      <c r="T140" s="45">
        <v>3464</v>
      </c>
      <c r="U140" s="45">
        <v>-2185</v>
      </c>
      <c r="V140" s="45">
        <v>-1435</v>
      </c>
      <c r="W140" s="45">
        <v>173</v>
      </c>
      <c r="X140" s="45">
        <v>-1608</v>
      </c>
      <c r="Y140" s="45">
        <v>-784</v>
      </c>
      <c r="Z140" s="45">
        <v>22</v>
      </c>
      <c r="AA140" s="45">
        <v>-806</v>
      </c>
      <c r="AB140" s="45">
        <v>188</v>
      </c>
      <c r="AC140" s="45">
        <v>356</v>
      </c>
      <c r="AD140" s="45">
        <v>-168</v>
      </c>
      <c r="AE140" s="45">
        <v>16</v>
      </c>
      <c r="AF140" s="45">
        <v>21</v>
      </c>
      <c r="AG140" s="45">
        <v>-5</v>
      </c>
      <c r="AH140" s="45">
        <v>1094.7</v>
      </c>
      <c r="AI140" s="45">
        <v>387</v>
      </c>
      <c r="AJ140" s="108">
        <f>VLOOKUP($B140,monthly!$B$3:$Y$260,COLUMN($E:$E))</f>
        <v>6551.7</v>
      </c>
      <c r="AK140" s="108">
        <f>VLOOKUP($B140,monthly!$B$3:$Y$260,COLUMN($F:$F))</f>
        <v>7046</v>
      </c>
      <c r="AL140" s="96">
        <v>3459</v>
      </c>
      <c r="AM140" s="277">
        <f t="shared" si="27"/>
        <v>811.19999999999982</v>
      </c>
      <c r="AN140" s="278">
        <v>2647.8</v>
      </c>
      <c r="AO140" s="278">
        <v>613.6</v>
      </c>
      <c r="AP140" s="68">
        <v>2037.2</v>
      </c>
      <c r="AQ140" s="284">
        <v>98.1</v>
      </c>
      <c r="AR140" s="284">
        <v>88.8</v>
      </c>
      <c r="AS140" s="284">
        <v>139.4</v>
      </c>
      <c r="AT140" s="284">
        <v>797.3</v>
      </c>
      <c r="AU140" s="284">
        <v>887.6</v>
      </c>
      <c r="AV140" s="284">
        <v>398.2</v>
      </c>
      <c r="AW140" s="124">
        <v>7014.8</v>
      </c>
      <c r="AX140" s="122">
        <v>23.8</v>
      </c>
      <c r="AY140" s="122">
        <v>-41.9</v>
      </c>
      <c r="AZ140" s="108">
        <f>VLOOKUP($B140,monthly!$B$3:$Y$269,COLUMN(G:G))</f>
        <v>11733.565113947167</v>
      </c>
      <c r="BA140" s="108">
        <f>VLOOKUP($B140,monthly!$B$3:$Y$269,COLUMN($H:$H))</f>
        <v>6234.4198301799997</v>
      </c>
      <c r="BB140" s="108">
        <f>VLOOKUP($B140,monthly!$B$3:$Y$269,COLUMN($I:$I))</f>
        <v>7672.9009922040595</v>
      </c>
      <c r="BC140" s="108">
        <f>VLOOKUP($B140,monthly!$B$3:$Y$269,COLUMN($J:$J))</f>
        <v>5836.5459977100008</v>
      </c>
      <c r="BD140" s="108">
        <f>VLOOKUP($B140,monthly!$B$3:$Y$269,COLUMN($K:$K))</f>
        <v>413.55978054369689</v>
      </c>
      <c r="BE140" s="108">
        <f>VLOOKUP($B140,monthly!$B$3:$Y$269,COLUMN($L:$L))</f>
        <v>4929.1282680000004</v>
      </c>
      <c r="BF140" s="109">
        <f t="shared" si="28"/>
        <v>2587.4</v>
      </c>
      <c r="BG140" s="109">
        <f t="shared" si="29"/>
        <v>1784.6000000000001</v>
      </c>
      <c r="BH140" s="45">
        <v>621.20000000000005</v>
      </c>
      <c r="BI140" s="109">
        <f t="shared" si="30"/>
        <v>1163.4000000000001</v>
      </c>
      <c r="BJ140" s="109">
        <f t="shared" si="31"/>
        <v>1578.4</v>
      </c>
      <c r="BK140" s="45">
        <v>1266.7</v>
      </c>
      <c r="BL140" s="45">
        <v>347</v>
      </c>
      <c r="BM140" s="45">
        <v>367.2</v>
      </c>
      <c r="BN140" s="109">
        <f t="shared" si="32"/>
        <v>552.5</v>
      </c>
      <c r="BO140" s="45">
        <v>271.10000000000002</v>
      </c>
      <c r="BP140" s="45">
        <v>40.6</v>
      </c>
      <c r="BQ140" s="45">
        <v>108.2</v>
      </c>
      <c r="BR140" s="45">
        <v>98</v>
      </c>
      <c r="BS140" s="45">
        <v>802.8</v>
      </c>
      <c r="BT140" s="68">
        <v>3165.1</v>
      </c>
      <c r="BU140" s="68">
        <v>1237.5999999999999</v>
      </c>
      <c r="BV140" s="68">
        <v>1755</v>
      </c>
      <c r="BW140" s="108">
        <f t="shared" si="33"/>
        <v>-577.69999999999982</v>
      </c>
      <c r="BX140" s="45">
        <v>-15.3</v>
      </c>
      <c r="BY140" s="68">
        <v>592.9</v>
      </c>
      <c r="BZ140" s="124">
        <v>7014.8</v>
      </c>
      <c r="CA140" s="136">
        <v>4228.3</v>
      </c>
      <c r="CB140" s="68">
        <v>2786.5</v>
      </c>
      <c r="CC140" s="70">
        <f ca="1">SUMIF(monthly!$C:R,E140,monthly!R:R)/COUNTIF(monthly!$C:$C,E140)</f>
        <v>74.966767676767674</v>
      </c>
      <c r="CD140" s="70">
        <f ca="1">SUMIF(monthly!$C:S,$E140,monthly!S:S)/COUNTIF(monthly!$C:$C,$E140)</f>
        <v>1101.6396666666667</v>
      </c>
      <c r="CE140" s="70">
        <f ca="1">SUMIF(monthly!$C:T,$E140,monthly!T:T)/COUNTIF(monthly!$C:$C,$E140)</f>
        <v>6648.4286666666667</v>
      </c>
      <c r="CF140" s="70">
        <f ca="1">SUMIF(monthly!$C:U,$E140,monthly!U:U)/COUNTIF(monthly!$C:$C,$E140)</f>
        <v>3419.8156862745095</v>
      </c>
      <c r="CG140" s="70">
        <f ca="1">SUMIF(monthly!$C:V,$E140,monthly!V:V)/COUNTIF(monthly!$C:$C,$E140)</f>
        <v>341.67164016333328</v>
      </c>
      <c r="CH140" s="70">
        <f ca="1">SUMIF(monthly!$C:W,$E140,monthly!W:W)/COUNTIF(monthly!$C:$C,$E140)</f>
        <v>490.5</v>
      </c>
      <c r="CI140" s="70">
        <f ca="1">SUMIF(monthly!$C:X,$E140,monthly!X:X)/COUNTIF(monthly!$C:$C,$E140)</f>
        <v>734</v>
      </c>
      <c r="CJ140" s="70">
        <f ca="1">SUMIF(monthly!$C:Y,$E140,monthly!Y:Y)/COUNTIF(monthly!$C:$C,$E140)</f>
        <v>732</v>
      </c>
      <c r="CK140" s="190">
        <v>169.5</v>
      </c>
    </row>
    <row r="141" spans="2:89" s="45" customFormat="1">
      <c r="B141" s="154">
        <v>40238</v>
      </c>
      <c r="C141" s="154" t="str">
        <f t="shared" si="34"/>
        <v>1</v>
      </c>
      <c r="D141" s="154" t="str">
        <f t="shared" si="35"/>
        <v>_2010</v>
      </c>
      <c r="E141" s="44" t="s">
        <v>658</v>
      </c>
      <c r="F141" s="68">
        <v>1006.4</v>
      </c>
      <c r="G141" s="68">
        <v>435.80561999999998</v>
      </c>
      <c r="H141" s="68">
        <f t="shared" si="36"/>
        <v>570.59438</v>
      </c>
      <c r="I141" s="155">
        <f t="shared" si="18"/>
        <v>1.4311630719612944</v>
      </c>
      <c r="J141" s="155">
        <f t="shared" si="19"/>
        <v>0.80393455026956939</v>
      </c>
      <c r="K141" s="155">
        <f t="shared" si="20"/>
        <v>1.9155070686673437</v>
      </c>
      <c r="L141" s="92">
        <v>147.20210784678594</v>
      </c>
      <c r="M141" s="283">
        <v>144.71418865497208</v>
      </c>
      <c r="N141" s="283">
        <v>148.41183592964967</v>
      </c>
      <c r="O141" s="68">
        <v>-908</v>
      </c>
      <c r="P141" s="204">
        <f t="shared" si="24"/>
        <v>-662</v>
      </c>
      <c r="Q141" s="204">
        <f t="shared" si="25"/>
        <v>3576</v>
      </c>
      <c r="R141" s="204">
        <f t="shared" si="26"/>
        <v>-4238</v>
      </c>
      <c r="S141" s="45">
        <v>1267</v>
      </c>
      <c r="T141" s="45">
        <v>3367</v>
      </c>
      <c r="U141" s="101" t="s">
        <v>666</v>
      </c>
      <c r="V141" s="45">
        <v>-1929</v>
      </c>
      <c r="W141" s="45">
        <v>209</v>
      </c>
      <c r="X141" s="101" t="s">
        <v>667</v>
      </c>
      <c r="Y141" s="45">
        <v>-314</v>
      </c>
      <c r="Z141" s="101" t="s">
        <v>669</v>
      </c>
      <c r="AA141" s="45">
        <v>-368</v>
      </c>
      <c r="AB141" s="45">
        <v>68</v>
      </c>
      <c r="AC141" s="45">
        <v>199</v>
      </c>
      <c r="AD141" s="45">
        <v>-131</v>
      </c>
      <c r="AE141" s="45">
        <v>24</v>
      </c>
      <c r="AF141" s="45">
        <v>29</v>
      </c>
      <c r="AG141" s="45">
        <v>-5</v>
      </c>
      <c r="AH141" s="45">
        <v>614</v>
      </c>
      <c r="AI141" s="45">
        <v>-243</v>
      </c>
      <c r="AJ141" s="108">
        <f>VLOOKUP($B141,monthly!$B$3:$Y$260,COLUMN($E:$E))</f>
        <v>6319.5</v>
      </c>
      <c r="AK141" s="108">
        <f>VLOOKUP($B141,monthly!$B$3:$Y$260,COLUMN($F:$F))</f>
        <v>6803.3</v>
      </c>
      <c r="AL141" s="96">
        <v>3362.1</v>
      </c>
      <c r="AM141" s="277">
        <f t="shared" si="27"/>
        <v>675.29999999999973</v>
      </c>
      <c r="AN141" s="278">
        <v>2686.8</v>
      </c>
      <c r="AO141" s="278">
        <v>492.2</v>
      </c>
      <c r="AP141" s="68">
        <v>2094.8999999999996</v>
      </c>
      <c r="AQ141" s="284">
        <v>92.3</v>
      </c>
      <c r="AR141" s="284">
        <v>83.7</v>
      </c>
      <c r="AS141" s="284">
        <v>130.69999999999999</v>
      </c>
      <c r="AT141" s="284">
        <v>840.9</v>
      </c>
      <c r="AU141" s="284">
        <v>934.7</v>
      </c>
      <c r="AV141" s="284">
        <v>422.6</v>
      </c>
      <c r="AW141" s="124">
        <v>7074.8</v>
      </c>
      <c r="AX141" s="122">
        <v>7.5</v>
      </c>
      <c r="AY141" s="122">
        <v>-33.5</v>
      </c>
      <c r="AZ141" s="108">
        <f>VLOOKUP($B141,monthly!$B$3:$Y$269,COLUMN(G:G))</f>
        <v>11745.951889960246</v>
      </c>
      <c r="BA141" s="108">
        <f>VLOOKUP($B141,monthly!$B$3:$Y$269,COLUMN($H:$H))</f>
        <v>6154.6647061400008</v>
      </c>
      <c r="BB141" s="108">
        <f>VLOOKUP($B141,monthly!$B$3:$Y$269,COLUMN($I:$I))</f>
        <v>7389.8181565593441</v>
      </c>
      <c r="BC141" s="108">
        <f>VLOOKUP($B141,monthly!$B$3:$Y$269,COLUMN($J:$J))</f>
        <v>6114.6218438699989</v>
      </c>
      <c r="BD141" s="108">
        <f>VLOOKUP($B141,monthly!$B$3:$Y$269,COLUMN($K:$K))</f>
        <v>632.49899369794593</v>
      </c>
      <c r="BE141" s="108">
        <f>VLOOKUP($B141,monthly!$B$3:$Y$269,COLUMN($L:$L))</f>
        <v>5172.7477999999992</v>
      </c>
      <c r="BF141" s="109">
        <f t="shared" si="28"/>
        <v>1080.1000000000001</v>
      </c>
      <c r="BG141" s="109">
        <f t="shared" si="29"/>
        <v>1080.1000000000001</v>
      </c>
      <c r="BH141" s="45">
        <v>141.4</v>
      </c>
      <c r="BI141" s="109">
        <f t="shared" si="30"/>
        <v>938.70000000000016</v>
      </c>
      <c r="BJ141" s="109">
        <f t="shared" si="31"/>
        <v>1058.4000000000001</v>
      </c>
      <c r="BK141" s="45">
        <v>608.70000000000005</v>
      </c>
      <c r="BL141" s="45">
        <v>341.7</v>
      </c>
      <c r="BM141" s="45">
        <v>72.400000000000006</v>
      </c>
      <c r="BN141" s="109">
        <f t="shared" si="32"/>
        <v>194.60000000000005</v>
      </c>
      <c r="BO141" s="45">
        <v>316</v>
      </c>
      <c r="BP141" s="45">
        <v>133.69999999999999</v>
      </c>
      <c r="BQ141" s="45">
        <v>21.7</v>
      </c>
      <c r="BR141" s="45">
        <v>0</v>
      </c>
      <c r="BS141" s="45">
        <v>0</v>
      </c>
      <c r="BT141" s="68">
        <v>1231.3</v>
      </c>
      <c r="BU141" s="68">
        <v>954.3</v>
      </c>
      <c r="BV141" s="68">
        <v>277</v>
      </c>
      <c r="BW141" s="108">
        <f t="shared" si="33"/>
        <v>-151.19999999999982</v>
      </c>
      <c r="BX141" s="45">
        <v>-48.6</v>
      </c>
      <c r="BY141" s="68">
        <v>200</v>
      </c>
      <c r="BZ141" s="124">
        <v>7074.8</v>
      </c>
      <c r="CA141" s="136">
        <v>4489.8999999999996</v>
      </c>
      <c r="CB141" s="68">
        <v>2584.9</v>
      </c>
      <c r="CC141" s="70">
        <f ca="1">SUMIF(monthly!$C:R,E141,monthly!R:R)/COUNTIF(monthly!$C:$C,E141)</f>
        <v>76.653260869565216</v>
      </c>
      <c r="CD141" s="70">
        <f ca="1">SUMIF(monthly!$C:S,$E141,monthly!S:S)/COUNTIF(monthly!$C:$C,$E141)</f>
        <v>1108.9043333333334</v>
      </c>
      <c r="CE141" s="70">
        <f ca="1">SUMIF(monthly!$C:T,$E141,monthly!T:T)/COUNTIF(monthly!$C:$C,$E141)</f>
        <v>7232.4170000000004</v>
      </c>
      <c r="CF141" s="70">
        <f ca="1">SUMIF(monthly!$C:U,$E141,monthly!U:U)/COUNTIF(monthly!$C:$C,$E141)</f>
        <v>3297.0833333333335</v>
      </c>
      <c r="CG141" s="70">
        <f ca="1">SUMIF(monthly!$C:V,$E141,monthly!V:V)/COUNTIF(monthly!$C:$C,$E141)</f>
        <v>353.66514039999998</v>
      </c>
      <c r="CH141" s="70">
        <f ca="1">SUMIF(monthly!$C:W,$E141,monthly!W:W)/COUNTIF(monthly!$C:$C,$E141)</f>
        <v>556.66666666666663</v>
      </c>
      <c r="CI141" s="70">
        <f ca="1">SUMIF(monthly!$C:X,$E141,monthly!X:X)/COUNTIF(monthly!$C:$C,$E141)</f>
        <v>834.33333333333337</v>
      </c>
      <c r="CJ141" s="70">
        <f ca="1">SUMIF(monthly!$C:Y,$E141,monthly!Y:Y)/COUNTIF(monthly!$C:$C,$E141)</f>
        <v>807.66666666666663</v>
      </c>
      <c r="CK141" s="190">
        <v>171</v>
      </c>
    </row>
    <row r="142" spans="2:89" s="45" customFormat="1">
      <c r="B142" s="154">
        <v>40330</v>
      </c>
      <c r="C142" s="154" t="str">
        <f t="shared" si="34"/>
        <v>2</v>
      </c>
      <c r="D142" s="154" t="str">
        <f t="shared" si="35"/>
        <v>_2010</v>
      </c>
      <c r="E142" s="44" t="s">
        <v>659</v>
      </c>
      <c r="F142" s="68">
        <v>1022.8</v>
      </c>
      <c r="G142" s="68">
        <v>446.10989999999998</v>
      </c>
      <c r="H142" s="68">
        <f t="shared" si="36"/>
        <v>576.69010000000003</v>
      </c>
      <c r="I142" s="155">
        <f t="shared" si="18"/>
        <v>1.6295707472178123</v>
      </c>
      <c r="J142" s="155">
        <f t="shared" si="19"/>
        <v>2.3644210921373698</v>
      </c>
      <c r="K142" s="155">
        <f t="shared" si="20"/>
        <v>1.0683105571421825</v>
      </c>
      <c r="L142" s="92">
        <v>149.1</v>
      </c>
      <c r="M142" s="283">
        <v>149.1</v>
      </c>
      <c r="N142" s="283">
        <v>150.30000000000001</v>
      </c>
      <c r="O142" s="68">
        <v>692</v>
      </c>
      <c r="P142" s="204">
        <f t="shared" si="24"/>
        <v>460</v>
      </c>
      <c r="Q142" s="204">
        <f t="shared" si="25"/>
        <v>4114</v>
      </c>
      <c r="R142" s="204">
        <f t="shared" si="26"/>
        <v>-3654</v>
      </c>
      <c r="S142" s="45">
        <v>1928</v>
      </c>
      <c r="T142" s="45">
        <v>3985</v>
      </c>
      <c r="U142" s="45">
        <v>-2057</v>
      </c>
      <c r="V142" s="45">
        <v>-1468</v>
      </c>
      <c r="W142" s="45">
        <v>129</v>
      </c>
      <c r="X142" s="101" t="s">
        <v>668</v>
      </c>
      <c r="Y142" s="45">
        <v>-184</v>
      </c>
      <c r="Z142" s="101" t="s">
        <v>670</v>
      </c>
      <c r="AA142" s="45">
        <v>-208</v>
      </c>
      <c r="AB142" s="45">
        <v>416</v>
      </c>
      <c r="AC142" s="45">
        <v>531</v>
      </c>
      <c r="AD142" s="45">
        <v>-115</v>
      </c>
      <c r="AE142" s="45">
        <v>57</v>
      </c>
      <c r="AF142" s="45">
        <v>62</v>
      </c>
      <c r="AG142" s="45">
        <v>-5</v>
      </c>
      <c r="AH142" s="45">
        <v>47</v>
      </c>
      <c r="AI142" s="45">
        <v>776</v>
      </c>
      <c r="AJ142" s="108">
        <f>VLOOKUP($B142,monthly!$B$3:$Y$260,COLUMN($E:$E))</f>
        <v>7093.1</v>
      </c>
      <c r="AK142" s="108">
        <f>VLOOKUP($B142,monthly!$B$3:$Y$260,COLUMN($F:$F))</f>
        <v>7136.8</v>
      </c>
      <c r="AL142" s="96">
        <v>3980.3</v>
      </c>
      <c r="AM142" s="277">
        <f t="shared" si="27"/>
        <v>840</v>
      </c>
      <c r="AN142" s="278">
        <v>3140.3</v>
      </c>
      <c r="AO142" s="278">
        <v>753</v>
      </c>
      <c r="AP142" s="68">
        <v>2052.2999999999997</v>
      </c>
      <c r="AQ142" s="284">
        <v>98.4</v>
      </c>
      <c r="AR142" s="284">
        <v>92</v>
      </c>
      <c r="AS142" s="284">
        <v>129.6</v>
      </c>
      <c r="AT142" s="284">
        <v>919.6</v>
      </c>
      <c r="AU142" s="284">
        <v>1014.8</v>
      </c>
      <c r="AV142" s="284">
        <v>456.4</v>
      </c>
      <c r="AW142" s="124">
        <v>6875.8</v>
      </c>
      <c r="AX142" s="122">
        <v>9.1</v>
      </c>
      <c r="AY142" s="122">
        <v>-51.3</v>
      </c>
      <c r="AZ142" s="108">
        <f>VLOOKUP($B142,monthly!$B$3:$Y$269,COLUMN(G:G))</f>
        <v>12588.005492229999</v>
      </c>
      <c r="BA142" s="108">
        <f>VLOOKUP($B142,monthly!$B$3:$Y$269,COLUMN($H:$H))</f>
        <v>7001.5252243199993</v>
      </c>
      <c r="BB142" s="108">
        <f>VLOOKUP($B142,monthly!$B$3:$Y$269,COLUMN($I:$I))</f>
        <v>7873.6649369152301</v>
      </c>
      <c r="BC142" s="108">
        <f>VLOOKUP($B142,monthly!$B$3:$Y$269,COLUMN($J:$J))</f>
        <v>6463.2359950899991</v>
      </c>
      <c r="BD142" s="108">
        <f>VLOOKUP($B142,monthly!$B$3:$Y$269,COLUMN($K:$K))</f>
        <v>678.43208397999979</v>
      </c>
      <c r="BE142" s="108">
        <f>VLOOKUP($B142,monthly!$B$3:$Y$269,COLUMN($L:$L))</f>
        <v>5358.5779970000003</v>
      </c>
      <c r="BF142" s="109">
        <f>BG142+BS142</f>
        <v>1826.9</v>
      </c>
      <c r="BG142" s="109">
        <f t="shared" si="29"/>
        <v>1640.9</v>
      </c>
      <c r="BH142" s="45">
        <v>446.9</v>
      </c>
      <c r="BI142" s="109">
        <f t="shared" si="30"/>
        <v>1194</v>
      </c>
      <c r="BJ142" s="109">
        <f t="shared" si="31"/>
        <v>1618.1000000000001</v>
      </c>
      <c r="BK142" s="45">
        <v>1262.9000000000001</v>
      </c>
      <c r="BL142" s="45">
        <v>385.6</v>
      </c>
      <c r="BM142" s="45">
        <v>368.6</v>
      </c>
      <c r="BN142" s="109">
        <f t="shared" si="32"/>
        <v>508.70000000000005</v>
      </c>
      <c r="BO142" s="45">
        <v>207.3</v>
      </c>
      <c r="BP142" s="45">
        <v>147.9</v>
      </c>
      <c r="BQ142" s="45">
        <v>22.8</v>
      </c>
      <c r="BR142" s="45">
        <v>0</v>
      </c>
      <c r="BS142" s="45">
        <v>186</v>
      </c>
      <c r="BT142" s="68">
        <v>1574.5</v>
      </c>
      <c r="BU142" s="68">
        <v>1037.0999999999999</v>
      </c>
      <c r="BV142" s="68">
        <v>537.4</v>
      </c>
      <c r="BW142" s="108">
        <f t="shared" si="33"/>
        <v>252.40000000000009</v>
      </c>
      <c r="BX142" s="45">
        <v>-58.2</v>
      </c>
      <c r="BY142" s="68">
        <v>-194.6</v>
      </c>
      <c r="BZ142" s="124">
        <v>6875.8</v>
      </c>
      <c r="CA142" s="136">
        <v>4364.8</v>
      </c>
      <c r="CB142" s="68">
        <v>2511</v>
      </c>
      <c r="CC142" s="70">
        <f ca="1">SUMIF(monthly!$C:R,E142,monthly!R:R)/COUNTIF(monthly!$C:$C,E142)</f>
        <v>78.689235209235207</v>
      </c>
      <c r="CD142" s="70">
        <f ca="1">SUMIF(monthly!$C:S,$E142,monthly!S:S)/COUNTIF(monthly!$C:$C,$E142)</f>
        <v>1195.6806666666669</v>
      </c>
      <c r="CE142" s="70">
        <f ca="1">SUMIF(monthly!$C:T,$E142,monthly!T:T)/COUNTIF(monthly!$C:$C,$E142)</f>
        <v>7027.3513333333331</v>
      </c>
      <c r="CF142" s="70">
        <f ca="1">SUMIF(monthly!$C:U,$E142,monthly!U:U)/COUNTIF(monthly!$C:$C,$E142)</f>
        <v>3207.4733333333334</v>
      </c>
      <c r="CG142" s="70">
        <f ca="1">SUMIF(monthly!$C:V,$E142,monthly!V:V)/COUNTIF(monthly!$C:$C,$E142)</f>
        <v>392.09166699999997</v>
      </c>
      <c r="CH142" s="70">
        <f ca="1">SUMIF(monthly!$C:W,$E142,monthly!W:W)/COUNTIF(monthly!$C:$C,$E142)</f>
        <v>634.26666666666665</v>
      </c>
      <c r="CI142" s="70">
        <f ca="1">SUMIF(monthly!$C:X,$E142,monthly!X:X)/COUNTIF(monthly!$C:$C,$E142)</f>
        <v>954.66666666666663</v>
      </c>
      <c r="CJ142" s="70">
        <f ca="1">SUMIF(monthly!$C:Y,$E142,monthly!Y:Y)/COUNTIF(monthly!$C:$C,$E142)</f>
        <v>813</v>
      </c>
      <c r="CK142" s="190">
        <v>172.1</v>
      </c>
    </row>
    <row r="143" spans="2:89" s="45" customFormat="1">
      <c r="B143" s="154">
        <v>40422</v>
      </c>
      <c r="C143" s="154" t="str">
        <f>RIGHT(LEFT(E143,2),1)</f>
        <v>3</v>
      </c>
      <c r="D143" s="154" t="str">
        <f>RIGHT(E143,5)</f>
        <v>_2010</v>
      </c>
      <c r="E143" s="44" t="s">
        <v>660</v>
      </c>
      <c r="M143" s="276"/>
      <c r="N143" s="276"/>
      <c r="AM143" s="276"/>
      <c r="AN143" s="276"/>
      <c r="AO143" s="276"/>
      <c r="AQ143" s="276"/>
      <c r="AR143" s="276"/>
      <c r="AS143" s="276"/>
      <c r="AT143" s="276"/>
      <c r="AU143" s="276"/>
      <c r="AV143" s="276"/>
      <c r="CC143" s="70">
        <f ca="1">SUMIF(monthly!$C:R,$E143,monthly!R:R)/COUNTIF(monthly!$C:$C,$E143)</f>
        <v>76.40515151515153</v>
      </c>
      <c r="CD143" s="70">
        <f ca="1">SUMIF(monthly!$C:S,$E143,monthly!S:S)/COUNTIF(monthly!$C:$C,$E143)</f>
        <v>1226.5843333333332</v>
      </c>
      <c r="CE143" s="70">
        <f ca="1">SUMIF(monthly!$C:T,$E143,monthly!T:T)/COUNTIF(monthly!$C:$C,$E143)</f>
        <v>7242.8323333333346</v>
      </c>
      <c r="CF143" s="70">
        <f ca="1">SUMIF(monthly!$C:U,$E143,monthly!U:U)/COUNTIF(monthly!$C:$C,$E143)</f>
        <v>3062.1737878766667</v>
      </c>
      <c r="CG143" s="70">
        <f ca="1">SUMIF(monthly!$C:V,$E143,monthly!V:V)/COUNTIF(monthly!$C:$C,$E143)</f>
        <v>468.48909873333332</v>
      </c>
      <c r="CH143" s="70">
        <f ca="1">SUMIF(monthly!$C:W,$E143,monthly!W:W)/COUNTIF(monthly!$C:$C,$E143)</f>
        <v>771.66666666666663</v>
      </c>
      <c r="CI143" s="70">
        <f ca="1">SUMIF(monthly!$C:X,$E143,monthly!X:X)/COUNTIF(monthly!$C:$C,$E143)</f>
        <v>1161.6666666666667</v>
      </c>
      <c r="CJ143" s="70">
        <f ca="1">SUMIF(monthly!$C:Y,$E143,monthly!Y:Y)/COUNTIF(monthly!$C:$C,$E143)</f>
        <v>872.66666666666663</v>
      </c>
      <c r="CK143" s="190">
        <v>173.3</v>
      </c>
    </row>
    <row r="144" spans="2:89">
      <c r="B144" s="86"/>
      <c r="C144" s="86"/>
      <c r="D144" s="86"/>
      <c r="E144" s="31"/>
      <c r="CC144" s="51"/>
    </row>
    <row r="145" spans="2:81">
      <c r="B145" s="86"/>
      <c r="C145" s="86"/>
      <c r="D145" s="86"/>
      <c r="E145" s="31"/>
      <c r="AP145" s="67"/>
    </row>
    <row r="146" spans="2:81">
      <c r="B146" s="86"/>
      <c r="C146" s="86"/>
      <c r="D146" s="86"/>
      <c r="E146" s="31"/>
      <c r="AP146" s="67"/>
    </row>
    <row r="147" spans="2:81">
      <c r="B147" s="86"/>
      <c r="C147" s="86"/>
      <c r="D147" s="86"/>
      <c r="E147" s="31"/>
      <c r="AP147" s="67"/>
      <c r="CC147" s="49"/>
    </row>
    <row r="148" spans="2:81">
      <c r="B148" s="86"/>
      <c r="C148" s="86"/>
      <c r="D148" s="86"/>
      <c r="E148" s="31"/>
      <c r="AO148" s="281"/>
      <c r="AP148" s="67"/>
      <c r="AQ148" s="281"/>
    </row>
    <row r="149" spans="2:81">
      <c r="B149" s="86"/>
      <c r="C149" s="86"/>
      <c r="D149" s="86"/>
      <c r="E149" s="31"/>
    </row>
    <row r="150" spans="2:81">
      <c r="B150" s="86"/>
      <c r="C150" s="86"/>
      <c r="D150" s="86"/>
      <c r="E150" s="31"/>
    </row>
    <row r="151" spans="2:81">
      <c r="B151" s="86"/>
      <c r="C151" s="86"/>
      <c r="D151" s="86"/>
      <c r="E151" s="31"/>
      <c r="V151" s="67"/>
    </row>
    <row r="152" spans="2:81">
      <c r="B152" s="86"/>
      <c r="C152" s="86"/>
      <c r="D152" s="86"/>
      <c r="E152" s="31"/>
      <c r="V152" s="67"/>
      <c r="W152" s="67"/>
      <c r="X152" s="67"/>
      <c r="Y152" s="67"/>
    </row>
    <row r="153" spans="2:81">
      <c r="B153" s="86"/>
      <c r="C153" s="86"/>
      <c r="D153" s="86"/>
      <c r="E153" s="31"/>
    </row>
    <row r="154" spans="2:81">
      <c r="O154" s="67"/>
      <c r="P154" s="67"/>
      <c r="Q154" s="67"/>
      <c r="R154" s="67"/>
    </row>
    <row r="155" spans="2:81">
      <c r="O155" s="67"/>
      <c r="P155" s="67"/>
      <c r="Q155" s="67"/>
      <c r="R155" s="67"/>
    </row>
    <row r="156" spans="2:81">
      <c r="O156" s="67"/>
      <c r="P156" s="67"/>
      <c r="Q156" s="67"/>
      <c r="R156" s="67"/>
    </row>
    <row r="157" spans="2:81">
      <c r="O157" s="67"/>
      <c r="P157" s="67"/>
      <c r="Q157" s="67"/>
      <c r="R157" s="67"/>
    </row>
    <row r="158" spans="2:81">
      <c r="O158" s="67"/>
      <c r="P158" s="67"/>
      <c r="Q158" s="67"/>
      <c r="R158" s="67"/>
    </row>
    <row r="159" spans="2:81">
      <c r="O159" s="67"/>
      <c r="P159" s="67"/>
      <c r="Q159" s="67"/>
      <c r="R159" s="67"/>
    </row>
    <row r="160" spans="2:81">
      <c r="O160" s="67"/>
      <c r="P160" s="67"/>
      <c r="Q160" s="67"/>
      <c r="R160" s="67"/>
    </row>
    <row r="161" spans="15:18">
      <c r="O161" s="67"/>
      <c r="P161" s="67"/>
      <c r="Q161" s="67"/>
      <c r="R161" s="67"/>
    </row>
    <row r="162" spans="15:18">
      <c r="O162" s="67"/>
      <c r="P162" s="67"/>
      <c r="Q162" s="67"/>
      <c r="R162" s="67"/>
    </row>
    <row r="163" spans="15:18">
      <c r="O163" s="67"/>
      <c r="P163" s="67"/>
      <c r="Q163" s="67"/>
      <c r="R163" s="67"/>
    </row>
    <row r="164" spans="15:18">
      <c r="O164" s="67"/>
      <c r="P164" s="67"/>
      <c r="Q164" s="67"/>
      <c r="R164" s="67"/>
    </row>
    <row r="165" spans="15:18">
      <c r="O165" s="67"/>
      <c r="P165" s="67"/>
      <c r="Q165" s="67"/>
      <c r="R165" s="67"/>
    </row>
    <row r="166" spans="15:18">
      <c r="O166" s="67"/>
      <c r="P166" s="67"/>
      <c r="Q166" s="67"/>
      <c r="R166" s="67"/>
    </row>
    <row r="167" spans="15:18">
      <c r="O167" s="67"/>
      <c r="P167" s="67"/>
      <c r="Q167" s="67"/>
      <c r="R167" s="67"/>
    </row>
    <row r="168" spans="15:18">
      <c r="O168" s="67"/>
      <c r="P168" s="67"/>
      <c r="Q168" s="67"/>
      <c r="R168" s="67"/>
    </row>
    <row r="169" spans="15:18">
      <c r="O169" s="67"/>
      <c r="P169" s="67"/>
      <c r="Q169" s="67"/>
      <c r="R169" s="67"/>
    </row>
    <row r="170" spans="15:18">
      <c r="O170" s="67"/>
      <c r="P170" s="67"/>
      <c r="Q170" s="67"/>
      <c r="R170" s="67"/>
    </row>
    <row r="171" spans="15:18">
      <c r="O171" s="67"/>
      <c r="P171" s="67"/>
      <c r="Q171" s="67"/>
      <c r="R171" s="67"/>
    </row>
    <row r="172" spans="15:18">
      <c r="O172" s="67"/>
      <c r="P172" s="67"/>
      <c r="Q172" s="67"/>
      <c r="R172" s="67"/>
    </row>
    <row r="173" spans="15:18">
      <c r="O173" s="67"/>
      <c r="P173" s="67"/>
      <c r="Q173" s="67"/>
      <c r="R173" s="67"/>
    </row>
    <row r="174" spans="15:18">
      <c r="O174" s="67"/>
      <c r="P174" s="67"/>
      <c r="Q174" s="67"/>
      <c r="R174" s="67"/>
    </row>
    <row r="175" spans="15:18">
      <c r="O175" s="67"/>
      <c r="P175" s="67"/>
      <c r="Q175" s="67"/>
      <c r="R175" s="67"/>
    </row>
    <row r="176" spans="15:18">
      <c r="O176" s="67"/>
      <c r="P176" s="67"/>
      <c r="Q176" s="67"/>
      <c r="R176" s="67"/>
    </row>
    <row r="177" spans="15:18">
      <c r="O177" s="67"/>
      <c r="P177" s="67"/>
      <c r="Q177" s="67"/>
      <c r="R177" s="67"/>
    </row>
    <row r="178" spans="15:18">
      <c r="O178" s="67"/>
      <c r="P178" s="67"/>
      <c r="Q178" s="67"/>
      <c r="R178" s="67"/>
    </row>
    <row r="179" spans="15:18">
      <c r="O179" s="67"/>
      <c r="P179" s="67"/>
      <c r="Q179" s="67"/>
      <c r="R179" s="67"/>
    </row>
    <row r="180" spans="15:18">
      <c r="O180" s="67"/>
      <c r="P180" s="67"/>
      <c r="Q180" s="67"/>
      <c r="R180" s="67"/>
    </row>
    <row r="181" spans="15:18">
      <c r="O181" s="67"/>
      <c r="P181" s="67"/>
      <c r="Q181" s="67"/>
      <c r="R181" s="67"/>
    </row>
    <row r="182" spans="15:18">
      <c r="O182" s="67"/>
      <c r="P182" s="67"/>
      <c r="Q182" s="67"/>
      <c r="R182" s="67"/>
    </row>
    <row r="183" spans="15:18">
      <c r="O183" s="67"/>
      <c r="P183" s="67"/>
      <c r="Q183" s="67"/>
      <c r="R183" s="67"/>
    </row>
    <row r="184" spans="15:18">
      <c r="O184" s="67"/>
      <c r="P184" s="67"/>
      <c r="Q184" s="67"/>
      <c r="R184" s="67"/>
    </row>
    <row r="185" spans="15:18">
      <c r="O185" s="67"/>
      <c r="P185" s="67"/>
      <c r="Q185" s="67"/>
      <c r="R185" s="67"/>
    </row>
    <row r="186" spans="15:18">
      <c r="O186" s="67"/>
      <c r="P186" s="67"/>
      <c r="Q186" s="67"/>
      <c r="R186" s="67"/>
    </row>
    <row r="187" spans="15:18">
      <c r="O187" s="67"/>
      <c r="P187" s="67"/>
      <c r="Q187" s="67"/>
      <c r="R187" s="67"/>
    </row>
    <row r="188" spans="15:18">
      <c r="O188" s="67"/>
      <c r="P188" s="67"/>
      <c r="Q188" s="67"/>
      <c r="R188" s="67"/>
    </row>
    <row r="189" spans="15:18">
      <c r="O189" s="67"/>
      <c r="P189" s="67"/>
      <c r="Q189" s="67"/>
      <c r="R189" s="67"/>
    </row>
    <row r="190" spans="15:18">
      <c r="O190" s="67"/>
      <c r="P190" s="67"/>
      <c r="Q190" s="67"/>
      <c r="R190" s="67"/>
    </row>
    <row r="191" spans="15:18">
      <c r="O191" s="67"/>
      <c r="P191" s="67"/>
      <c r="Q191" s="67"/>
      <c r="R191" s="67"/>
    </row>
    <row r="192" spans="15:18">
      <c r="O192" s="67"/>
      <c r="P192" s="67"/>
      <c r="Q192" s="67"/>
      <c r="R192" s="67"/>
    </row>
    <row r="193" spans="15:19">
      <c r="O193" s="67"/>
      <c r="P193" s="67"/>
      <c r="Q193" s="67"/>
      <c r="R193" s="67"/>
    </row>
    <row r="194" spans="15:19">
      <c r="O194" s="67"/>
      <c r="P194" s="67"/>
      <c r="Q194" s="67"/>
      <c r="R194" s="67"/>
    </row>
    <row r="195" spans="15:19">
      <c r="O195" s="67"/>
      <c r="P195" s="67"/>
      <c r="Q195" s="67"/>
      <c r="R195" s="67"/>
    </row>
    <row r="196" spans="15:19">
      <c r="O196" s="67"/>
      <c r="P196" s="67"/>
      <c r="Q196" s="67"/>
      <c r="R196" s="67"/>
      <c r="S196" s="67"/>
    </row>
    <row r="197" spans="15:19">
      <c r="O197" s="67"/>
      <c r="P197" s="67"/>
      <c r="Q197" s="67"/>
      <c r="R197" s="67"/>
      <c r="S197" s="67"/>
    </row>
    <row r="198" spans="15:19">
      <c r="O198" s="67"/>
      <c r="P198" s="67"/>
      <c r="Q198" s="67"/>
      <c r="R198" s="67"/>
      <c r="S198" s="67"/>
    </row>
    <row r="199" spans="15:19">
      <c r="O199" s="67"/>
      <c r="P199" s="67"/>
      <c r="Q199" s="67"/>
      <c r="R199" s="67"/>
      <c r="S199" s="67"/>
    </row>
    <row r="200" spans="15:19">
      <c r="O200" s="67"/>
      <c r="P200" s="67"/>
      <c r="Q200" s="67"/>
      <c r="R200" s="67"/>
      <c r="S200" s="67"/>
    </row>
    <row r="201" spans="15:19">
      <c r="O201" s="67"/>
      <c r="P201" s="67"/>
      <c r="Q201" s="67"/>
      <c r="R201" s="67"/>
      <c r="S201" s="67"/>
    </row>
    <row r="202" spans="15:19">
      <c r="O202" s="67"/>
      <c r="P202" s="67"/>
      <c r="Q202" s="67"/>
      <c r="R202" s="67"/>
      <c r="S202" s="67"/>
    </row>
    <row r="203" spans="15:19">
      <c r="O203" s="67"/>
      <c r="P203" s="67"/>
      <c r="Q203" s="67"/>
      <c r="R203" s="67"/>
      <c r="S203" s="67"/>
    </row>
    <row r="204" spans="15:19">
      <c r="O204" s="67"/>
      <c r="P204" s="67"/>
      <c r="Q204" s="67"/>
      <c r="R204" s="67"/>
      <c r="S204" s="67"/>
    </row>
    <row r="205" spans="15:19">
      <c r="O205" s="67"/>
      <c r="P205" s="67"/>
      <c r="Q205" s="67"/>
      <c r="R205" s="67"/>
      <c r="S205" s="67"/>
    </row>
    <row r="206" spans="15:19">
      <c r="O206" s="67"/>
      <c r="P206" s="67"/>
      <c r="Q206" s="67"/>
      <c r="R206" s="67"/>
      <c r="S206" s="67"/>
    </row>
    <row r="207" spans="15:19">
      <c r="O207" s="67"/>
      <c r="P207" s="67"/>
      <c r="Q207" s="67"/>
      <c r="R207" s="67"/>
      <c r="S207" s="67"/>
    </row>
    <row r="208" spans="15:19">
      <c r="O208" s="67"/>
      <c r="P208" s="67"/>
      <c r="Q208" s="67"/>
      <c r="R208" s="67"/>
      <c r="S208" s="67"/>
    </row>
    <row r="209" spans="15:19">
      <c r="O209" s="67"/>
      <c r="P209" s="67"/>
      <c r="Q209" s="67"/>
      <c r="R209" s="67"/>
      <c r="S209" s="67"/>
    </row>
    <row r="210" spans="15:19">
      <c r="O210" s="67"/>
      <c r="P210" s="67"/>
      <c r="Q210" s="67"/>
      <c r="R210" s="67"/>
      <c r="S210" s="67"/>
    </row>
    <row r="211" spans="15:19">
      <c r="O211" s="67"/>
      <c r="P211" s="67"/>
      <c r="Q211" s="67"/>
      <c r="R211" s="67"/>
      <c r="S211" s="67"/>
    </row>
    <row r="212" spans="15:19">
      <c r="O212" s="67"/>
      <c r="P212" s="67"/>
      <c r="Q212" s="67"/>
      <c r="R212" s="67"/>
      <c r="S212" s="67"/>
    </row>
    <row r="213" spans="15:19">
      <c r="O213" s="67"/>
      <c r="P213" s="67"/>
      <c r="Q213" s="67"/>
      <c r="R213" s="67"/>
      <c r="S213" s="67"/>
    </row>
    <row r="214" spans="15:19">
      <c r="O214" s="67"/>
      <c r="P214" s="67"/>
      <c r="Q214" s="67"/>
      <c r="R214" s="67"/>
      <c r="S214" s="67"/>
    </row>
    <row r="215" spans="15:19">
      <c r="O215" s="67"/>
      <c r="P215" s="67"/>
      <c r="Q215" s="67"/>
      <c r="R215" s="67"/>
      <c r="S215" s="67"/>
    </row>
    <row r="216" spans="15:19">
      <c r="O216" s="67"/>
      <c r="P216" s="67"/>
      <c r="Q216" s="67"/>
      <c r="R216" s="67"/>
      <c r="S216" s="67"/>
    </row>
    <row r="217" spans="15:19">
      <c r="O217" s="67"/>
      <c r="P217" s="67"/>
      <c r="Q217" s="67"/>
      <c r="R217" s="67"/>
      <c r="S217" s="67"/>
    </row>
    <row r="218" spans="15:19">
      <c r="O218" s="67"/>
      <c r="P218" s="67"/>
      <c r="Q218" s="67"/>
      <c r="R218" s="67"/>
      <c r="S218" s="67"/>
    </row>
    <row r="219" spans="15:19">
      <c r="O219" s="67"/>
      <c r="P219" s="67"/>
      <c r="Q219" s="67"/>
      <c r="R219" s="67"/>
      <c r="S219" s="67"/>
    </row>
    <row r="220" spans="15:19">
      <c r="O220" s="67"/>
      <c r="P220" s="67"/>
      <c r="Q220" s="67"/>
      <c r="R220" s="67"/>
      <c r="S220" s="67"/>
    </row>
    <row r="221" spans="15:19">
      <c r="S221" s="67"/>
    </row>
    <row r="222" spans="15:19">
      <c r="S222" s="67"/>
    </row>
    <row r="223" spans="15:19">
      <c r="S223" s="67"/>
    </row>
    <row r="224" spans="15:19">
      <c r="S224" s="67"/>
    </row>
    <row r="225" spans="19:19">
      <c r="S225" s="67"/>
    </row>
    <row r="226" spans="19:19">
      <c r="S226" s="67"/>
    </row>
    <row r="227" spans="19:19">
      <c r="S227" s="67"/>
    </row>
    <row r="228" spans="19:19">
      <c r="S228" s="67"/>
    </row>
    <row r="229" spans="19:19">
      <c r="S229" s="67"/>
    </row>
    <row r="230" spans="19:19">
      <c r="S230" s="67"/>
    </row>
    <row r="231" spans="19:19">
      <c r="S231" s="67"/>
    </row>
    <row r="232" spans="19:19">
      <c r="S232" s="67"/>
    </row>
    <row r="233" spans="19:19">
      <c r="S233" s="67"/>
    </row>
    <row r="234" spans="19:19">
      <c r="S234" s="67"/>
    </row>
    <row r="235" spans="19:19">
      <c r="S235" s="67"/>
    </row>
    <row r="236" spans="19:19">
      <c r="S236" s="67"/>
    </row>
    <row r="237" spans="19:19">
      <c r="S237" s="67"/>
    </row>
    <row r="238" spans="19:19">
      <c r="S238" s="67"/>
    </row>
    <row r="239" spans="19:19">
      <c r="S239" s="67"/>
    </row>
    <row r="240" spans="19:19">
      <c r="S240" s="67"/>
    </row>
    <row r="241" spans="19:19">
      <c r="S241" s="67"/>
    </row>
    <row r="242" spans="19:19">
      <c r="S242" s="67"/>
    </row>
    <row r="243" spans="19:19">
      <c r="S243" s="67"/>
    </row>
  </sheetData>
  <phoneticPr fontId="2" type="noConversion"/>
  <pageMargins left="0.75" right="0.75" top="1" bottom="1" header="0.5" footer="0.5"/>
  <pageSetup orientation="portrait" verticalDpi="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49"/>
  </sheetPr>
  <dimension ref="B3:AA269"/>
  <sheetViews>
    <sheetView topLeftCell="B2" zoomScale="75" workbookViewId="0">
      <pane xSplit="4" ySplit="9" topLeftCell="F11" activePane="bottomRight" state="frozen"/>
      <selection activeCell="B2" sqref="B2"/>
      <selection pane="topRight" activeCell="D2" sqref="D2"/>
      <selection pane="bottomLeft" activeCell="B11" sqref="B11"/>
      <selection pane="bottomRight" activeCell="I253" sqref="I253"/>
    </sheetView>
  </sheetViews>
  <sheetFormatPr defaultRowHeight="14.25"/>
  <cols>
    <col min="1" max="2" width="9" style="78"/>
    <col min="3" max="3" width="9.125" style="78" customWidth="1"/>
    <col min="4" max="4" width="7" style="78" customWidth="1"/>
    <col min="5" max="5" width="12.5" style="78" customWidth="1"/>
    <col min="6" max="7" width="9.875" style="78" customWidth="1"/>
    <col min="8" max="17" width="10.125" style="78" customWidth="1"/>
    <col min="18" max="16384" width="9" style="78"/>
  </cols>
  <sheetData>
    <row r="3" spans="2:27" s="170" customFormat="1" ht="15">
      <c r="B3" s="171"/>
      <c r="C3" s="171"/>
      <c r="D3" s="171"/>
      <c r="E3" s="55" t="s">
        <v>126</v>
      </c>
      <c r="F3" s="222"/>
      <c r="G3" s="222"/>
      <c r="H3" s="223" t="s">
        <v>16</v>
      </c>
      <c r="I3" s="223"/>
      <c r="J3" s="223"/>
      <c r="K3" s="223"/>
      <c r="L3" s="223"/>
      <c r="M3" s="223"/>
      <c r="N3" s="223"/>
      <c r="O3" s="223"/>
      <c r="P3" s="223"/>
      <c r="Q3" s="223"/>
      <c r="R3" s="225" t="s">
        <v>187</v>
      </c>
      <c r="S3" s="225"/>
      <c r="T3" s="225"/>
      <c r="U3" s="225"/>
      <c r="V3" s="225"/>
      <c r="W3" s="225"/>
      <c r="X3" s="225"/>
      <c r="Y3" s="225"/>
    </row>
    <row r="4" spans="2:27" s="170" customFormat="1" ht="15">
      <c r="E4" s="17" t="s">
        <v>127</v>
      </c>
      <c r="F4" s="231" t="s">
        <v>196</v>
      </c>
      <c r="G4" s="233"/>
      <c r="H4" s="236" t="s">
        <v>156</v>
      </c>
      <c r="I4" s="237"/>
      <c r="J4" s="237"/>
      <c r="K4" s="237"/>
      <c r="L4" s="238"/>
      <c r="M4" s="236" t="s">
        <v>165</v>
      </c>
      <c r="N4" s="237"/>
      <c r="O4" s="238"/>
      <c r="P4" s="236" t="s">
        <v>200</v>
      </c>
      <c r="Q4" s="238"/>
      <c r="R4" s="247" t="s">
        <v>202</v>
      </c>
      <c r="S4" s="248"/>
      <c r="T4" s="248"/>
      <c r="U4" s="248"/>
      <c r="V4" s="248"/>
      <c r="W4" s="248"/>
      <c r="X4" s="248"/>
      <c r="Y4" s="249"/>
    </row>
    <row r="5" spans="2:27" s="72" customFormat="1" ht="15">
      <c r="E5" s="74" t="s">
        <v>1</v>
      </c>
      <c r="F5" s="252" t="s">
        <v>197</v>
      </c>
      <c r="G5" s="252" t="s">
        <v>198</v>
      </c>
      <c r="H5" s="253" t="s">
        <v>157</v>
      </c>
      <c r="I5" s="253" t="s">
        <v>159</v>
      </c>
      <c r="J5" s="253" t="s">
        <v>160</v>
      </c>
      <c r="K5" s="253" t="s">
        <v>161</v>
      </c>
      <c r="L5" s="253" t="s">
        <v>162</v>
      </c>
      <c r="M5" s="253" t="s">
        <v>163</v>
      </c>
      <c r="N5" s="253" t="s">
        <v>166</v>
      </c>
      <c r="O5" s="253" t="s">
        <v>167</v>
      </c>
      <c r="P5" s="253" t="s">
        <v>307</v>
      </c>
      <c r="Q5" s="253" t="s">
        <v>308</v>
      </c>
      <c r="R5" s="254" t="s">
        <v>362</v>
      </c>
      <c r="S5" s="254" t="s">
        <v>363</v>
      </c>
      <c r="T5" s="254" t="s">
        <v>364</v>
      </c>
      <c r="U5" s="254" t="s">
        <v>203</v>
      </c>
      <c r="V5" s="254" t="s">
        <v>204</v>
      </c>
      <c r="W5" s="254" t="s">
        <v>205</v>
      </c>
      <c r="X5" s="254" t="s">
        <v>206</v>
      </c>
      <c r="Y5" s="254" t="s">
        <v>207</v>
      </c>
    </row>
    <row r="6" spans="2:27" s="72" customFormat="1" ht="15">
      <c r="E6" s="73" t="s">
        <v>372</v>
      </c>
      <c r="F6" s="252" t="s">
        <v>424</v>
      </c>
      <c r="G6" s="252" t="s">
        <v>488</v>
      </c>
      <c r="H6" s="253" t="s">
        <v>438</v>
      </c>
      <c r="I6" s="253" t="s">
        <v>439</v>
      </c>
      <c r="J6" s="253" t="s">
        <v>437</v>
      </c>
      <c r="K6" s="253" t="s">
        <v>440</v>
      </c>
      <c r="L6" s="253" t="s">
        <v>441</v>
      </c>
      <c r="M6" s="253" t="s">
        <v>443</v>
      </c>
      <c r="N6" s="253" t="s">
        <v>489</v>
      </c>
      <c r="O6" s="253" t="s">
        <v>786</v>
      </c>
      <c r="P6" s="253" t="s">
        <v>444</v>
      </c>
      <c r="Q6" s="253" t="s">
        <v>445</v>
      </c>
      <c r="R6" s="254" t="s">
        <v>468</v>
      </c>
      <c r="S6" s="254" t="s">
        <v>463</v>
      </c>
      <c r="T6" s="254" t="s">
        <v>464</v>
      </c>
      <c r="U6" s="254" t="s">
        <v>465</v>
      </c>
      <c r="V6" s="254" t="s">
        <v>466</v>
      </c>
      <c r="W6" s="254" t="s">
        <v>464</v>
      </c>
      <c r="X6" s="254" t="s">
        <v>467</v>
      </c>
      <c r="Y6" s="254" t="s">
        <v>469</v>
      </c>
    </row>
    <row r="7" spans="2:27" s="72" customFormat="1" ht="15">
      <c r="C7" s="72" t="s">
        <v>1041</v>
      </c>
      <c r="D7" s="72" t="s">
        <v>1042</v>
      </c>
      <c r="E7" s="74" t="s">
        <v>133</v>
      </c>
      <c r="F7" s="252" t="s">
        <v>134</v>
      </c>
      <c r="G7" s="252" t="s">
        <v>134</v>
      </c>
      <c r="H7" s="253" t="s">
        <v>151</v>
      </c>
      <c r="I7" s="253" t="s">
        <v>151</v>
      </c>
      <c r="J7" s="253" t="s">
        <v>151</v>
      </c>
      <c r="K7" s="253" t="s">
        <v>151</v>
      </c>
      <c r="L7" s="253" t="s">
        <v>151</v>
      </c>
      <c r="M7" s="253" t="s">
        <v>151</v>
      </c>
      <c r="N7" s="253" t="s">
        <v>168</v>
      </c>
      <c r="O7" s="253" t="s">
        <v>168</v>
      </c>
      <c r="P7" s="253" t="s">
        <v>309</v>
      </c>
      <c r="Q7" s="253" t="s">
        <v>310</v>
      </c>
      <c r="R7" s="254" t="s">
        <v>365</v>
      </c>
      <c r="S7" s="254" t="s">
        <v>366</v>
      </c>
      <c r="T7" s="254" t="s">
        <v>367</v>
      </c>
      <c r="U7" s="254" t="s">
        <v>208</v>
      </c>
      <c r="V7" s="254" t="s">
        <v>208</v>
      </c>
      <c r="W7" s="254" t="s">
        <v>211</v>
      </c>
      <c r="X7" s="254" t="s">
        <v>211</v>
      </c>
      <c r="Y7" s="254" t="s">
        <v>211</v>
      </c>
    </row>
    <row r="8" spans="2:27" s="72" customFormat="1" ht="15" hidden="1">
      <c r="B8" s="75"/>
      <c r="C8" s="75"/>
      <c r="D8" s="75"/>
      <c r="E8" s="76" t="s">
        <v>9</v>
      </c>
      <c r="F8" s="185" t="s">
        <v>250</v>
      </c>
      <c r="G8" s="185" t="s">
        <v>250</v>
      </c>
      <c r="H8" s="187" t="s">
        <v>250</v>
      </c>
      <c r="I8" s="187" t="s">
        <v>250</v>
      </c>
      <c r="J8" s="187" t="s">
        <v>250</v>
      </c>
      <c r="K8" s="187" t="s">
        <v>250</v>
      </c>
      <c r="L8" s="187" t="s">
        <v>250</v>
      </c>
      <c r="M8" s="187" t="s">
        <v>250</v>
      </c>
      <c r="N8" s="187" t="s">
        <v>250</v>
      </c>
      <c r="O8" s="187" t="s">
        <v>250</v>
      </c>
      <c r="P8" s="187" t="s">
        <v>250</v>
      </c>
      <c r="Q8" s="187" t="s">
        <v>250</v>
      </c>
      <c r="R8" s="255" t="s">
        <v>250</v>
      </c>
      <c r="S8" s="255" t="s">
        <v>250</v>
      </c>
      <c r="T8" s="255" t="s">
        <v>250</v>
      </c>
      <c r="U8" s="255" t="s">
        <v>250</v>
      </c>
      <c r="V8" s="255" t="s">
        <v>250</v>
      </c>
      <c r="W8" s="255" t="s">
        <v>250</v>
      </c>
      <c r="X8" s="255" t="s">
        <v>250</v>
      </c>
      <c r="Y8" s="255" t="s">
        <v>250</v>
      </c>
    </row>
    <row r="9" spans="2:27" s="72" customFormat="1" ht="15" hidden="1">
      <c r="E9" s="74" t="s">
        <v>3</v>
      </c>
      <c r="F9" s="186">
        <v>37287</v>
      </c>
      <c r="G9" s="186">
        <v>37287</v>
      </c>
      <c r="H9" s="188">
        <v>37287</v>
      </c>
      <c r="I9" s="188">
        <v>37287</v>
      </c>
      <c r="J9" s="188">
        <v>37287</v>
      </c>
      <c r="K9" s="188">
        <v>37287</v>
      </c>
      <c r="L9" s="188">
        <v>37287</v>
      </c>
      <c r="M9" s="188">
        <v>37287</v>
      </c>
      <c r="N9" s="188">
        <v>32904</v>
      </c>
      <c r="O9" s="188">
        <v>32904</v>
      </c>
      <c r="P9" s="188">
        <v>32904</v>
      </c>
      <c r="Q9" s="188">
        <v>32904</v>
      </c>
      <c r="R9" s="256">
        <v>36556</v>
      </c>
      <c r="S9" s="256">
        <v>36556</v>
      </c>
      <c r="T9" s="256">
        <v>36556</v>
      </c>
      <c r="U9" s="256">
        <v>36556</v>
      </c>
      <c r="V9" s="256">
        <v>36556</v>
      </c>
      <c r="W9" s="256">
        <v>38383</v>
      </c>
      <c r="X9" s="256">
        <v>38383</v>
      </c>
      <c r="Y9" s="256">
        <v>38383</v>
      </c>
    </row>
    <row r="10" spans="2:27" s="72" customFormat="1" ht="15" hidden="1">
      <c r="E10" s="73" t="s">
        <v>4</v>
      </c>
      <c r="F10" s="186">
        <v>40268</v>
      </c>
      <c r="G10" s="186">
        <v>40268</v>
      </c>
      <c r="H10" s="188">
        <v>40268</v>
      </c>
      <c r="I10" s="188">
        <v>40268</v>
      </c>
      <c r="J10" s="188">
        <v>40268</v>
      </c>
      <c r="K10" s="188">
        <v>40268</v>
      </c>
      <c r="L10" s="188">
        <v>40268</v>
      </c>
      <c r="M10" s="188">
        <v>40268</v>
      </c>
      <c r="N10" s="188">
        <v>40268</v>
      </c>
      <c r="O10" s="188">
        <v>40268</v>
      </c>
      <c r="P10" s="188">
        <v>40268</v>
      </c>
      <c r="Q10" s="188">
        <v>40268</v>
      </c>
      <c r="R10" s="189">
        <v>40389</v>
      </c>
      <c r="S10" s="189">
        <v>40389</v>
      </c>
      <c r="T10" s="189">
        <v>40389</v>
      </c>
      <c r="U10" s="189">
        <v>40389</v>
      </c>
      <c r="V10" s="189">
        <v>40389</v>
      </c>
      <c r="W10" s="189">
        <v>40389</v>
      </c>
      <c r="X10" s="189">
        <v>40389</v>
      </c>
      <c r="Y10" s="189">
        <v>40389</v>
      </c>
    </row>
    <row r="11" spans="2:27" s="72" customFormat="1">
      <c r="W11" s="150"/>
      <c r="X11" s="150"/>
      <c r="Y11" s="150"/>
    </row>
    <row r="12" spans="2:27" s="72" customFormat="1">
      <c r="B12" s="77">
        <v>32874</v>
      </c>
      <c r="C12" s="210" t="s">
        <v>578</v>
      </c>
      <c r="D12" s="154" t="str">
        <f t="shared" ref="D12:D75" si="0">RIGHT(E12,5)</f>
        <v>_1990</v>
      </c>
      <c r="E12" s="211" t="s">
        <v>919</v>
      </c>
      <c r="F12" s="134"/>
      <c r="G12" s="134"/>
      <c r="H12" s="134"/>
      <c r="I12" s="134"/>
      <c r="J12" s="134"/>
      <c r="K12" s="134"/>
      <c r="L12" s="134"/>
      <c r="M12" s="134"/>
      <c r="N12" s="126">
        <v>9.3603643724696362</v>
      </c>
      <c r="O12" s="126">
        <v>13.428286619032152</v>
      </c>
      <c r="P12" s="125">
        <v>0.96450617283950624</v>
      </c>
      <c r="Q12" s="125">
        <v>0.73898906296186817</v>
      </c>
      <c r="R12" s="134"/>
      <c r="S12" s="134"/>
      <c r="T12" s="134"/>
      <c r="U12" s="134"/>
      <c r="V12" s="134"/>
      <c r="W12" s="134"/>
      <c r="X12" s="134"/>
      <c r="Y12" s="134"/>
      <c r="Z12" s="151"/>
      <c r="AA12" s="151"/>
    </row>
    <row r="13" spans="2:27" s="72" customFormat="1">
      <c r="B13" s="77">
        <v>32905</v>
      </c>
      <c r="C13" s="210" t="s">
        <v>578</v>
      </c>
      <c r="D13" s="154" t="str">
        <f t="shared" si="0"/>
        <v>_1990</v>
      </c>
      <c r="E13" s="211" t="s">
        <v>920</v>
      </c>
      <c r="F13" s="134"/>
      <c r="G13" s="134"/>
      <c r="H13" s="134"/>
      <c r="I13" s="134"/>
      <c r="J13" s="134"/>
      <c r="K13" s="134"/>
      <c r="L13" s="134"/>
      <c r="M13" s="134"/>
      <c r="N13" s="126">
        <v>9.553898207056104</v>
      </c>
      <c r="O13" s="126">
        <v>13.76340240337772</v>
      </c>
      <c r="P13" s="125">
        <v>0.96964995636575191</v>
      </c>
      <c r="Q13" s="125">
        <v>0.7362685907819172</v>
      </c>
      <c r="R13" s="134"/>
      <c r="S13" s="134"/>
      <c r="T13" s="134"/>
      <c r="U13" s="134"/>
      <c r="V13" s="134"/>
      <c r="W13" s="134"/>
      <c r="X13" s="134"/>
      <c r="Y13" s="134"/>
      <c r="Z13" s="151"/>
      <c r="AA13" s="151"/>
    </row>
    <row r="14" spans="2:27" s="72" customFormat="1">
      <c r="B14" s="77">
        <v>32933</v>
      </c>
      <c r="C14" s="210" t="s">
        <v>578</v>
      </c>
      <c r="D14" s="154" t="str">
        <f t="shared" si="0"/>
        <v>_1990</v>
      </c>
      <c r="E14" s="211" t="s">
        <v>921</v>
      </c>
      <c r="F14" s="134"/>
      <c r="G14" s="134"/>
      <c r="H14" s="134"/>
      <c r="I14" s="134"/>
      <c r="J14" s="134"/>
      <c r="K14" s="134"/>
      <c r="L14" s="134"/>
      <c r="M14" s="134"/>
      <c r="N14" s="126">
        <v>9.4248756506651254</v>
      </c>
      <c r="O14" s="126">
        <v>13.651697141929196</v>
      </c>
      <c r="P14" s="125">
        <v>0.9782821365681863</v>
      </c>
      <c r="Q14" s="125">
        <v>0.73594347954077122</v>
      </c>
      <c r="R14" s="134"/>
      <c r="S14" s="134"/>
      <c r="T14" s="134"/>
      <c r="U14" s="134"/>
      <c r="V14" s="134"/>
      <c r="W14" s="134"/>
      <c r="X14" s="134"/>
      <c r="Y14" s="134"/>
      <c r="Z14" s="151"/>
      <c r="AA14" s="151"/>
    </row>
    <row r="15" spans="2:27" s="72" customFormat="1">
      <c r="B15" s="77">
        <v>32964</v>
      </c>
      <c r="C15" s="210" t="s">
        <v>579</v>
      </c>
      <c r="D15" s="154" t="str">
        <f t="shared" si="0"/>
        <v>_1990</v>
      </c>
      <c r="E15" s="211" t="s">
        <v>922</v>
      </c>
      <c r="F15" s="134"/>
      <c r="G15" s="134"/>
      <c r="H15" s="134"/>
      <c r="I15" s="134"/>
      <c r="J15" s="134"/>
      <c r="K15" s="134"/>
      <c r="L15" s="134"/>
      <c r="M15" s="134"/>
      <c r="N15" s="126">
        <v>10.069988432620013</v>
      </c>
      <c r="O15" s="126">
        <v>13.875107664826244</v>
      </c>
      <c r="P15" s="125">
        <v>0.98125797272102844</v>
      </c>
      <c r="Q15" s="125">
        <v>0.73670251952261678</v>
      </c>
      <c r="R15" s="134"/>
      <c r="S15" s="134"/>
      <c r="T15" s="134"/>
      <c r="U15" s="134"/>
      <c r="V15" s="134"/>
      <c r="W15" s="134"/>
      <c r="X15" s="134"/>
      <c r="Y15" s="134"/>
      <c r="Z15" s="151"/>
      <c r="AA15" s="151"/>
    </row>
    <row r="16" spans="2:27" s="72" customFormat="1">
      <c r="B16" s="77">
        <v>32994</v>
      </c>
      <c r="C16" s="210" t="s">
        <v>579</v>
      </c>
      <c r="D16" s="154" t="str">
        <f t="shared" si="0"/>
        <v>_1990</v>
      </c>
      <c r="E16" s="211" t="s">
        <v>923</v>
      </c>
      <c r="F16" s="134"/>
      <c r="G16" s="134"/>
      <c r="H16" s="134"/>
      <c r="I16" s="134"/>
      <c r="J16" s="134"/>
      <c r="K16" s="134"/>
      <c r="L16" s="134"/>
      <c r="M16" s="134"/>
      <c r="N16" s="126">
        <v>10.069988432620013</v>
      </c>
      <c r="O16" s="126">
        <v>15.438981325105553</v>
      </c>
      <c r="P16" s="125">
        <v>0.96683747462051628</v>
      </c>
      <c r="Q16" s="125">
        <v>0.74654721911160882</v>
      </c>
      <c r="R16" s="134"/>
      <c r="S16" s="134"/>
      <c r="T16" s="134"/>
      <c r="U16" s="134"/>
      <c r="V16" s="134"/>
      <c r="W16" s="134"/>
      <c r="X16" s="134"/>
      <c r="Y16" s="134"/>
      <c r="Z16" s="151"/>
      <c r="AA16" s="151"/>
    </row>
    <row r="17" spans="2:27" s="72" customFormat="1">
      <c r="B17" s="77">
        <v>33025</v>
      </c>
      <c r="C17" s="210" t="s">
        <v>579</v>
      </c>
      <c r="D17" s="154" t="str">
        <f t="shared" si="0"/>
        <v>_1990</v>
      </c>
      <c r="E17" s="211" t="s">
        <v>924</v>
      </c>
      <c r="F17" s="134"/>
      <c r="G17" s="134"/>
      <c r="H17" s="134"/>
      <c r="I17" s="134"/>
      <c r="J17" s="134"/>
      <c r="K17" s="134"/>
      <c r="L17" s="134"/>
      <c r="M17" s="134"/>
      <c r="N17" s="126">
        <v>10.069988432620013</v>
      </c>
      <c r="O17" s="126">
        <v>15.438981325105553</v>
      </c>
      <c r="P17" s="125">
        <v>0.96153846153846145</v>
      </c>
      <c r="Q17" s="125">
        <v>0.75580077091678632</v>
      </c>
      <c r="R17" s="134"/>
      <c r="S17" s="134"/>
      <c r="T17" s="134"/>
      <c r="U17" s="134"/>
      <c r="V17" s="134"/>
      <c r="W17" s="134"/>
      <c r="X17" s="134"/>
      <c r="Y17" s="134"/>
      <c r="Z17" s="151"/>
      <c r="AA17" s="151"/>
    </row>
    <row r="18" spans="2:27" s="72" customFormat="1">
      <c r="B18" s="77">
        <v>33055</v>
      </c>
      <c r="C18" s="44" t="s">
        <v>580</v>
      </c>
      <c r="D18" s="154" t="str">
        <f>RIGHT(E18,5)</f>
        <v>_1990</v>
      </c>
      <c r="E18" s="211" t="s">
        <v>925</v>
      </c>
      <c r="F18" s="134"/>
      <c r="G18" s="134"/>
      <c r="H18" s="134"/>
      <c r="I18" s="134"/>
      <c r="J18" s="134"/>
      <c r="K18" s="134"/>
      <c r="L18" s="134"/>
      <c r="M18" s="134"/>
      <c r="N18" s="126">
        <v>10.134499710815502</v>
      </c>
      <c r="O18" s="126">
        <v>15.215570802208509</v>
      </c>
      <c r="P18" s="125">
        <v>0.95465393794749398</v>
      </c>
      <c r="Q18" s="125">
        <v>0.75545818538943865</v>
      </c>
      <c r="R18" s="134"/>
      <c r="S18" s="134"/>
      <c r="T18" s="134"/>
      <c r="U18" s="134"/>
      <c r="V18" s="134"/>
      <c r="W18" s="134"/>
      <c r="X18" s="134"/>
      <c r="Y18" s="134"/>
      <c r="Z18" s="151"/>
      <c r="AA18" s="151"/>
    </row>
    <row r="19" spans="2:27" s="72" customFormat="1">
      <c r="B19" s="77">
        <v>33086</v>
      </c>
      <c r="C19" s="44" t="s">
        <v>580</v>
      </c>
      <c r="D19" s="154" t="str">
        <f t="shared" si="0"/>
        <v>_1990</v>
      </c>
      <c r="E19" s="211" t="s">
        <v>926</v>
      </c>
      <c r="F19" s="134"/>
      <c r="G19" s="134"/>
      <c r="H19" s="134"/>
      <c r="I19" s="134"/>
      <c r="J19" s="134"/>
      <c r="K19" s="134"/>
      <c r="L19" s="134"/>
      <c r="M19" s="134"/>
      <c r="N19" s="126">
        <v>9.4893869288606147</v>
      </c>
      <c r="O19" s="126">
        <v>14.768749756414417</v>
      </c>
      <c r="P19" s="125">
        <v>0.94126506024096379</v>
      </c>
      <c r="Q19" s="125">
        <v>0.76881679095871458</v>
      </c>
      <c r="R19" s="134"/>
      <c r="S19" s="134"/>
      <c r="T19" s="134"/>
      <c r="U19" s="134"/>
      <c r="V19" s="134"/>
      <c r="W19" s="134"/>
      <c r="X19" s="134"/>
      <c r="Y19" s="134"/>
      <c r="Z19" s="151"/>
      <c r="AA19" s="151"/>
    </row>
    <row r="20" spans="2:27" s="72" customFormat="1">
      <c r="B20" s="77">
        <v>33117</v>
      </c>
      <c r="C20" s="44" t="s">
        <v>580</v>
      </c>
      <c r="D20" s="154" t="str">
        <f t="shared" si="0"/>
        <v>_1990</v>
      </c>
      <c r="E20" s="211" t="s">
        <v>927</v>
      </c>
      <c r="F20" s="134"/>
      <c r="G20" s="134"/>
      <c r="H20" s="134"/>
      <c r="I20" s="134"/>
      <c r="J20" s="134"/>
      <c r="K20" s="134"/>
      <c r="L20" s="134"/>
      <c r="M20" s="134"/>
      <c r="N20" s="126">
        <v>7.9411162521688849</v>
      </c>
      <c r="O20" s="126">
        <v>14.880455017862941</v>
      </c>
      <c r="P20" s="125">
        <v>0.93449210354172507</v>
      </c>
      <c r="Q20" s="125">
        <v>0.77321580453104466</v>
      </c>
      <c r="R20" s="134"/>
      <c r="S20" s="134"/>
      <c r="T20" s="134"/>
      <c r="U20" s="134"/>
      <c r="V20" s="134"/>
      <c r="W20" s="134"/>
      <c r="X20" s="134"/>
      <c r="Y20" s="134"/>
      <c r="Z20" s="151"/>
      <c r="AA20" s="151"/>
    </row>
    <row r="21" spans="2:27" s="72" customFormat="1">
      <c r="B21" s="77">
        <v>33147</v>
      </c>
      <c r="C21" s="209" t="s">
        <v>581</v>
      </c>
      <c r="D21" s="154" t="str">
        <f t="shared" si="0"/>
        <v>_1990</v>
      </c>
      <c r="E21" s="211" t="s">
        <v>928</v>
      </c>
      <c r="F21" s="134"/>
      <c r="G21" s="134"/>
      <c r="H21" s="134"/>
      <c r="I21" s="134"/>
      <c r="J21" s="134"/>
      <c r="K21" s="134"/>
      <c r="L21" s="134"/>
      <c r="M21" s="134"/>
      <c r="N21" s="126">
        <v>7.7475824175824188</v>
      </c>
      <c r="O21" s="126">
        <v>15.550686586554077</v>
      </c>
      <c r="P21" s="125">
        <v>0.94082227867155899</v>
      </c>
      <c r="Q21" s="125">
        <v>0.74019245003700962</v>
      </c>
      <c r="R21" s="134"/>
      <c r="S21" s="134"/>
      <c r="T21" s="134"/>
      <c r="U21" s="134"/>
      <c r="V21" s="134"/>
      <c r="W21" s="134"/>
      <c r="X21" s="134"/>
      <c r="Y21" s="134"/>
      <c r="Z21" s="151"/>
      <c r="AA21" s="151"/>
    </row>
    <row r="22" spans="2:27" s="72" customFormat="1">
      <c r="B22" s="77">
        <v>33178</v>
      </c>
      <c r="C22" s="209" t="s">
        <v>581</v>
      </c>
      <c r="D22" s="154" t="str">
        <f t="shared" si="0"/>
        <v>_1990</v>
      </c>
      <c r="E22" s="211" t="s">
        <v>929</v>
      </c>
      <c r="F22" s="134"/>
      <c r="G22" s="134"/>
      <c r="H22" s="134"/>
      <c r="I22" s="134"/>
      <c r="J22" s="134"/>
      <c r="K22" s="134"/>
      <c r="L22" s="134"/>
      <c r="M22" s="134"/>
      <c r="N22" s="126">
        <v>7.425026026604975</v>
      </c>
      <c r="O22" s="126">
        <v>14.545339233517376</v>
      </c>
      <c r="P22" s="125">
        <v>0.94894666919719106</v>
      </c>
      <c r="Q22" s="125">
        <v>0.73453797561333922</v>
      </c>
      <c r="R22" s="134"/>
      <c r="S22" s="134"/>
      <c r="T22" s="134"/>
      <c r="U22" s="134"/>
      <c r="V22" s="134"/>
      <c r="W22" s="134"/>
      <c r="X22" s="134"/>
      <c r="Y22" s="134"/>
      <c r="Z22" s="151"/>
      <c r="AA22" s="151"/>
    </row>
    <row r="23" spans="2:27" s="72" customFormat="1">
      <c r="B23" s="77">
        <v>33208</v>
      </c>
      <c r="C23" s="209" t="s">
        <v>581</v>
      </c>
      <c r="D23" s="154" t="str">
        <f t="shared" si="0"/>
        <v>_1990</v>
      </c>
      <c r="E23" s="211" t="s">
        <v>930</v>
      </c>
      <c r="F23" s="134"/>
      <c r="G23" s="134"/>
      <c r="H23" s="134"/>
      <c r="I23" s="134"/>
      <c r="J23" s="134"/>
      <c r="K23" s="134"/>
      <c r="L23" s="134"/>
      <c r="M23" s="134"/>
      <c r="N23" s="126">
        <v>7.6</v>
      </c>
      <c r="O23" s="126">
        <v>15.2</v>
      </c>
      <c r="P23" s="125">
        <v>0.95138426410427179</v>
      </c>
      <c r="Q23" s="125">
        <v>0.73443008225616924</v>
      </c>
      <c r="R23" s="134"/>
      <c r="S23" s="134"/>
      <c r="T23" s="134"/>
      <c r="U23" s="134"/>
      <c r="V23" s="134"/>
      <c r="W23" s="134"/>
      <c r="X23" s="134"/>
      <c r="Y23" s="134"/>
      <c r="Z23" s="151"/>
      <c r="AA23" s="151"/>
    </row>
    <row r="24" spans="2:27" s="72" customFormat="1">
      <c r="B24" s="77">
        <v>33239</v>
      </c>
      <c r="C24" s="210" t="s">
        <v>582</v>
      </c>
      <c r="D24" s="154" t="str">
        <f t="shared" si="0"/>
        <v>_1991</v>
      </c>
      <c r="E24" s="211" t="s">
        <v>883</v>
      </c>
      <c r="F24" s="134"/>
      <c r="G24" s="134"/>
      <c r="H24" s="134"/>
      <c r="I24" s="134"/>
      <c r="J24" s="134"/>
      <c r="K24" s="134"/>
      <c r="L24" s="134"/>
      <c r="M24" s="134"/>
      <c r="N24" s="126">
        <v>7.4895373048004634</v>
      </c>
      <c r="O24" s="126">
        <v>14.210223449171808</v>
      </c>
      <c r="P24" s="125">
        <v>0.94321826070552728</v>
      </c>
      <c r="Q24" s="125">
        <v>0.74063101762701822</v>
      </c>
      <c r="R24" s="134"/>
      <c r="S24" s="134"/>
      <c r="T24" s="134"/>
      <c r="U24" s="134"/>
      <c r="V24" s="134"/>
      <c r="W24" s="134"/>
      <c r="X24" s="134"/>
      <c r="Y24" s="134"/>
      <c r="Z24" s="151"/>
      <c r="AA24" s="151"/>
    </row>
    <row r="25" spans="2:27" s="72" customFormat="1">
      <c r="B25" s="77">
        <v>33270</v>
      </c>
      <c r="C25" s="210" t="s">
        <v>582</v>
      </c>
      <c r="D25" s="154" t="str">
        <f t="shared" si="0"/>
        <v>_1991</v>
      </c>
      <c r="E25" s="211" t="s">
        <v>884</v>
      </c>
      <c r="F25" s="134"/>
      <c r="G25" s="134"/>
      <c r="H25" s="134"/>
      <c r="I25" s="134"/>
      <c r="J25" s="134"/>
      <c r="K25" s="134"/>
      <c r="L25" s="134"/>
      <c r="M25" s="134"/>
      <c r="N25" s="126">
        <v>7.5540485829959536</v>
      </c>
      <c r="O25" s="126">
        <v>14.657044494965897</v>
      </c>
      <c r="P25" s="125">
        <v>0.94464386926128852</v>
      </c>
      <c r="Q25" s="125">
        <v>0.74189479931745672</v>
      </c>
      <c r="R25" s="134"/>
      <c r="S25" s="134"/>
      <c r="T25" s="134"/>
      <c r="U25" s="134"/>
      <c r="V25" s="134"/>
      <c r="W25" s="134"/>
      <c r="X25" s="134"/>
      <c r="Y25" s="134"/>
      <c r="Z25" s="151"/>
      <c r="AA25" s="151"/>
    </row>
    <row r="26" spans="2:27" s="72" customFormat="1">
      <c r="B26" s="77">
        <v>33298</v>
      </c>
      <c r="C26" s="210" t="s">
        <v>582</v>
      </c>
      <c r="D26" s="154" t="str">
        <f t="shared" si="0"/>
        <v>_1991</v>
      </c>
      <c r="E26" s="211" t="s">
        <v>885</v>
      </c>
      <c r="F26" s="134"/>
      <c r="G26" s="134"/>
      <c r="H26" s="134"/>
      <c r="I26" s="134"/>
      <c r="J26" s="134"/>
      <c r="K26" s="134"/>
      <c r="L26" s="134"/>
      <c r="M26" s="134"/>
      <c r="N26" s="126">
        <v>7.3605147484094866</v>
      </c>
      <c r="O26" s="126">
        <v>13.875107664826244</v>
      </c>
      <c r="P26" s="125">
        <v>0.95721259691777549</v>
      </c>
      <c r="Q26" s="125">
        <v>0.74085049636983247</v>
      </c>
      <c r="R26" s="134"/>
      <c r="S26" s="134"/>
      <c r="T26" s="134"/>
      <c r="U26" s="134"/>
      <c r="V26" s="134"/>
      <c r="W26" s="134"/>
      <c r="X26" s="134"/>
      <c r="Y26" s="134"/>
      <c r="Z26" s="151"/>
      <c r="AA26" s="151"/>
    </row>
    <row r="27" spans="2:27" s="72" customFormat="1">
      <c r="B27" s="77">
        <v>33329</v>
      </c>
      <c r="C27" s="210" t="s">
        <v>583</v>
      </c>
      <c r="D27" s="154" t="str">
        <f t="shared" si="0"/>
        <v>_1991</v>
      </c>
      <c r="E27" s="211" t="s">
        <v>886</v>
      </c>
      <c r="F27" s="134"/>
      <c r="G27" s="134"/>
      <c r="H27" s="134"/>
      <c r="I27" s="134"/>
      <c r="J27" s="134"/>
      <c r="K27" s="134"/>
      <c r="L27" s="134"/>
      <c r="M27" s="134"/>
      <c r="N27" s="126">
        <v>7.425026026604975</v>
      </c>
      <c r="O27" s="126">
        <v>15.215570802208509</v>
      </c>
      <c r="P27" s="125">
        <v>0.95365248903299638</v>
      </c>
      <c r="Q27" s="125">
        <v>0.74421373818560699</v>
      </c>
      <c r="R27" s="134"/>
      <c r="S27" s="134"/>
      <c r="T27" s="134"/>
      <c r="U27" s="134"/>
      <c r="V27" s="134"/>
      <c r="W27" s="134"/>
      <c r="X27" s="134"/>
      <c r="Y27" s="134"/>
      <c r="Z27" s="151"/>
      <c r="AA27" s="151"/>
    </row>
    <row r="28" spans="2:27" s="72" customFormat="1">
      <c r="B28" s="77">
        <v>33359</v>
      </c>
      <c r="C28" s="210" t="s">
        <v>583</v>
      </c>
      <c r="D28" s="154" t="str">
        <f t="shared" si="0"/>
        <v>_1991</v>
      </c>
      <c r="E28" s="211" t="s">
        <v>887</v>
      </c>
      <c r="F28" s="134"/>
      <c r="G28" s="134"/>
      <c r="H28" s="134"/>
      <c r="I28" s="134"/>
      <c r="J28" s="134"/>
      <c r="K28" s="134"/>
      <c r="L28" s="134"/>
      <c r="M28" s="134"/>
      <c r="N28" s="126">
        <v>7.5540485829959536</v>
      </c>
      <c r="O28" s="126">
        <v>13.539991880480674</v>
      </c>
      <c r="P28" s="125">
        <v>0.96107640557424312</v>
      </c>
      <c r="Q28" s="125">
        <v>0.73222523248151139</v>
      </c>
      <c r="R28" s="134"/>
      <c r="S28" s="134"/>
      <c r="T28" s="134"/>
      <c r="U28" s="134"/>
      <c r="V28" s="134"/>
      <c r="W28" s="134"/>
      <c r="X28" s="134"/>
      <c r="Y28" s="134"/>
      <c r="Z28" s="151"/>
      <c r="AA28" s="151"/>
    </row>
    <row r="29" spans="2:27" s="72" customFormat="1">
      <c r="B29" s="77">
        <v>33390</v>
      </c>
      <c r="C29" s="210" t="s">
        <v>583</v>
      </c>
      <c r="D29" s="154" t="str">
        <f t="shared" si="0"/>
        <v>_1991</v>
      </c>
      <c r="E29" s="211" t="s">
        <v>888</v>
      </c>
      <c r="F29" s="134"/>
      <c r="G29" s="134"/>
      <c r="H29" s="134"/>
      <c r="I29" s="134"/>
      <c r="J29" s="134"/>
      <c r="K29" s="134"/>
      <c r="L29" s="134"/>
      <c r="M29" s="134"/>
      <c r="N29" s="126">
        <v>7.4895373048004634</v>
      </c>
      <c r="O29" s="126">
        <v>13.428286619032152</v>
      </c>
      <c r="P29" s="125">
        <v>0.96024582293067018</v>
      </c>
      <c r="Q29" s="125">
        <v>0.73817081272606477</v>
      </c>
      <c r="R29" s="134"/>
      <c r="S29" s="134"/>
      <c r="T29" s="134"/>
      <c r="U29" s="134"/>
      <c r="V29" s="134"/>
      <c r="W29" s="134"/>
      <c r="X29" s="134"/>
      <c r="Y29" s="134"/>
      <c r="Z29" s="151"/>
      <c r="AA29" s="151"/>
    </row>
    <row r="30" spans="2:27" s="72" customFormat="1">
      <c r="B30" s="77">
        <v>33420</v>
      </c>
      <c r="C30" s="44" t="s">
        <v>584</v>
      </c>
      <c r="D30" s="154" t="str">
        <f t="shared" si="0"/>
        <v>_1991</v>
      </c>
      <c r="E30" s="211" t="s">
        <v>889</v>
      </c>
      <c r="F30" s="134"/>
      <c r="G30" s="134"/>
      <c r="H30" s="134"/>
      <c r="I30" s="134"/>
      <c r="J30" s="134"/>
      <c r="K30" s="134"/>
      <c r="L30" s="134"/>
      <c r="M30" s="134"/>
      <c r="N30" s="126">
        <v>7.5540485829959536</v>
      </c>
      <c r="O30" s="126">
        <v>14.768749756414417</v>
      </c>
      <c r="P30" s="125">
        <v>0.95565749235474007</v>
      </c>
      <c r="Q30" s="125">
        <v>0.74454619909165365</v>
      </c>
      <c r="R30" s="134"/>
      <c r="S30" s="134"/>
      <c r="T30" s="134"/>
      <c r="U30" s="134"/>
      <c r="V30" s="134"/>
      <c r="W30" s="134"/>
      <c r="X30" s="134"/>
      <c r="Y30" s="134"/>
      <c r="Z30" s="151"/>
      <c r="AA30" s="151"/>
    </row>
    <row r="31" spans="2:27" s="72" customFormat="1">
      <c r="B31" s="77">
        <v>33451</v>
      </c>
      <c r="C31" s="44" t="s">
        <v>584</v>
      </c>
      <c r="D31" s="154" t="str">
        <f t="shared" si="0"/>
        <v>_1991</v>
      </c>
      <c r="E31" s="211" t="s">
        <v>890</v>
      </c>
      <c r="F31" s="134"/>
      <c r="G31" s="134"/>
      <c r="H31" s="134"/>
      <c r="I31" s="134"/>
      <c r="J31" s="134"/>
      <c r="K31" s="134"/>
      <c r="L31" s="134"/>
      <c r="M31" s="134"/>
      <c r="N31" s="126">
        <v>7.425026026604975</v>
      </c>
      <c r="O31" s="126">
        <v>14.768749756414417</v>
      </c>
      <c r="P31" s="125">
        <v>0.95319797922028415</v>
      </c>
      <c r="Q31" s="125">
        <v>0.74727245553728883</v>
      </c>
      <c r="R31" s="134"/>
      <c r="S31" s="134"/>
      <c r="T31" s="134"/>
      <c r="U31" s="134"/>
      <c r="V31" s="134"/>
      <c r="W31" s="134"/>
      <c r="X31" s="134"/>
      <c r="Y31" s="134"/>
      <c r="Z31" s="151"/>
      <c r="AA31" s="151"/>
    </row>
    <row r="32" spans="2:27" s="72" customFormat="1">
      <c r="B32" s="77">
        <v>33482</v>
      </c>
      <c r="C32" s="44" t="s">
        <v>584</v>
      </c>
      <c r="D32" s="154" t="str">
        <f t="shared" si="0"/>
        <v>_1991</v>
      </c>
      <c r="E32" s="211" t="s">
        <v>891</v>
      </c>
      <c r="F32" s="134"/>
      <c r="G32" s="134"/>
      <c r="H32" s="134"/>
      <c r="I32" s="134"/>
      <c r="J32" s="134"/>
      <c r="K32" s="134"/>
      <c r="L32" s="134"/>
      <c r="M32" s="134"/>
      <c r="N32" s="126">
        <v>7.425026026604975</v>
      </c>
      <c r="O32" s="126">
        <v>14.321928710620332</v>
      </c>
      <c r="P32" s="125">
        <v>0.94321826070552728</v>
      </c>
      <c r="Q32" s="125">
        <v>0.75545818538943865</v>
      </c>
      <c r="R32" s="134"/>
      <c r="S32" s="134"/>
      <c r="T32" s="134"/>
      <c r="U32" s="134"/>
      <c r="V32" s="134"/>
      <c r="W32" s="134"/>
      <c r="X32" s="134"/>
      <c r="Y32" s="134"/>
      <c r="Z32" s="151"/>
      <c r="AA32" s="151"/>
    </row>
    <row r="33" spans="2:27" s="72" customFormat="1">
      <c r="B33" s="77">
        <v>33512</v>
      </c>
      <c r="C33" s="209" t="s">
        <v>585</v>
      </c>
      <c r="D33" s="154" t="str">
        <f t="shared" si="0"/>
        <v>_1991</v>
      </c>
      <c r="E33" s="211" t="s">
        <v>892</v>
      </c>
      <c r="F33" s="134"/>
      <c r="G33" s="134"/>
      <c r="H33" s="134"/>
      <c r="I33" s="134"/>
      <c r="J33" s="134"/>
      <c r="K33" s="134"/>
      <c r="L33" s="134"/>
      <c r="M33" s="134"/>
      <c r="N33" s="126">
        <v>7.425026026604975</v>
      </c>
      <c r="O33" s="126">
        <v>14.098518187723284</v>
      </c>
      <c r="P33" s="125">
        <v>0.9484066767830045</v>
      </c>
      <c r="Q33" s="125">
        <v>0.74327337594767362</v>
      </c>
      <c r="R33" s="134"/>
      <c r="S33" s="134"/>
      <c r="T33" s="134"/>
      <c r="U33" s="134"/>
      <c r="V33" s="134"/>
      <c r="W33" s="134"/>
      <c r="X33" s="134"/>
      <c r="Y33" s="134"/>
      <c r="Z33" s="151"/>
      <c r="AA33" s="151"/>
    </row>
    <row r="34" spans="2:27" s="72" customFormat="1">
      <c r="B34" s="77">
        <v>33543</v>
      </c>
      <c r="C34" s="209" t="s">
        <v>585</v>
      </c>
      <c r="D34" s="154" t="str">
        <f t="shared" si="0"/>
        <v>_1991</v>
      </c>
      <c r="E34" s="211" t="s">
        <v>893</v>
      </c>
      <c r="F34" s="134"/>
      <c r="G34" s="134"/>
      <c r="H34" s="134"/>
      <c r="I34" s="134"/>
      <c r="J34" s="134"/>
      <c r="K34" s="134"/>
      <c r="L34" s="134"/>
      <c r="M34" s="134"/>
      <c r="N34" s="126">
        <v>7.1669809138230196</v>
      </c>
      <c r="O34" s="126">
        <v>14.098518187723284</v>
      </c>
      <c r="P34" s="125">
        <v>0.94741828517290372</v>
      </c>
      <c r="Q34" s="125">
        <v>0.74299725091017155</v>
      </c>
      <c r="R34" s="134"/>
      <c r="S34" s="134"/>
      <c r="T34" s="134"/>
      <c r="U34" s="134"/>
      <c r="V34" s="134"/>
      <c r="W34" s="134"/>
      <c r="X34" s="134"/>
      <c r="Y34" s="134"/>
      <c r="Z34" s="151"/>
      <c r="AA34" s="151"/>
    </row>
    <row r="35" spans="2:27" s="72" customFormat="1">
      <c r="B35" s="77">
        <v>33573</v>
      </c>
      <c r="C35" s="209" t="s">
        <v>585</v>
      </c>
      <c r="D35" s="154" t="str">
        <f t="shared" si="0"/>
        <v>_1991</v>
      </c>
      <c r="E35" s="211" t="s">
        <v>894</v>
      </c>
      <c r="F35" s="134"/>
      <c r="G35" s="134"/>
      <c r="H35" s="134"/>
      <c r="I35" s="134"/>
      <c r="J35" s="134"/>
      <c r="K35" s="134"/>
      <c r="L35" s="134"/>
      <c r="M35" s="134"/>
      <c r="N35" s="126">
        <v>7</v>
      </c>
      <c r="O35" s="126">
        <v>14.5</v>
      </c>
      <c r="P35" s="125">
        <v>0.95256239283673072</v>
      </c>
      <c r="Q35" s="125">
        <v>0.72369373281227389</v>
      </c>
      <c r="R35" s="134"/>
      <c r="S35" s="134"/>
      <c r="T35" s="134"/>
      <c r="U35" s="134"/>
      <c r="V35" s="134"/>
      <c r="W35" s="134"/>
      <c r="X35" s="134"/>
      <c r="Y35" s="134"/>
      <c r="Z35" s="151"/>
      <c r="AA35" s="151"/>
    </row>
    <row r="36" spans="2:27" s="72" customFormat="1">
      <c r="B36" s="77">
        <v>33604</v>
      </c>
      <c r="C36" s="210" t="s">
        <v>586</v>
      </c>
      <c r="D36" s="154" t="str">
        <f t="shared" si="0"/>
        <v>_1992</v>
      </c>
      <c r="E36" s="211" t="s">
        <v>895</v>
      </c>
      <c r="F36" s="134"/>
      <c r="G36" s="134"/>
      <c r="H36" s="134"/>
      <c r="I36" s="134"/>
      <c r="J36" s="134"/>
      <c r="K36" s="134"/>
      <c r="L36" s="134"/>
      <c r="M36" s="134"/>
      <c r="N36" s="126">
        <v>7.1669809138230196</v>
      </c>
      <c r="O36" s="126">
        <v>14.433633972068852</v>
      </c>
      <c r="P36" s="125">
        <v>0.95822154082023758</v>
      </c>
      <c r="Q36" s="125">
        <v>0.71725720843494467</v>
      </c>
      <c r="R36" s="134"/>
      <c r="S36" s="134"/>
      <c r="T36" s="134"/>
      <c r="U36" s="134"/>
      <c r="V36" s="134"/>
      <c r="W36" s="134"/>
      <c r="X36" s="134"/>
      <c r="Y36" s="134"/>
      <c r="Z36" s="151"/>
      <c r="AA36" s="151"/>
    </row>
    <row r="37" spans="2:27" s="72" customFormat="1">
      <c r="B37" s="77">
        <v>33635</v>
      </c>
      <c r="C37" s="210" t="s">
        <v>586</v>
      </c>
      <c r="D37" s="154" t="str">
        <f t="shared" si="0"/>
        <v>_1992</v>
      </c>
      <c r="E37" s="211" t="s">
        <v>896</v>
      </c>
      <c r="F37" s="134"/>
      <c r="G37" s="134"/>
      <c r="H37" s="134"/>
      <c r="I37" s="134"/>
      <c r="J37" s="134"/>
      <c r="K37" s="134"/>
      <c r="L37" s="134"/>
      <c r="M37" s="134"/>
      <c r="N37" s="126">
        <v>6.88</v>
      </c>
      <c r="O37" s="126">
        <v>14.24</v>
      </c>
      <c r="P37" s="125">
        <v>0.95914061001342799</v>
      </c>
      <c r="Q37" s="125">
        <v>0.72223024700274441</v>
      </c>
      <c r="R37" s="134"/>
      <c r="S37" s="134"/>
      <c r="T37" s="134"/>
      <c r="U37" s="134"/>
      <c r="V37" s="134"/>
      <c r="W37" s="134"/>
      <c r="X37" s="134"/>
      <c r="Y37" s="134"/>
      <c r="Z37" s="151"/>
      <c r="AA37" s="151"/>
    </row>
    <row r="38" spans="2:27" s="72" customFormat="1">
      <c r="B38" s="77">
        <v>33664</v>
      </c>
      <c r="C38" s="210" t="s">
        <v>586</v>
      </c>
      <c r="D38" s="154" t="str">
        <f t="shared" si="0"/>
        <v>_1992</v>
      </c>
      <c r="E38" s="211" t="s">
        <v>897</v>
      </c>
      <c r="F38" s="134"/>
      <c r="G38" s="134"/>
      <c r="H38" s="134"/>
      <c r="I38" s="134"/>
      <c r="J38" s="134"/>
      <c r="K38" s="134"/>
      <c r="L38" s="134"/>
      <c r="M38" s="134"/>
      <c r="N38" s="126">
        <v>6.9734470792365544</v>
      </c>
      <c r="O38" s="126">
        <v>14.880455017862941</v>
      </c>
      <c r="P38" s="125">
        <v>0.95675468809797182</v>
      </c>
      <c r="Q38" s="125">
        <v>0.735023888276369</v>
      </c>
      <c r="R38" s="134"/>
      <c r="S38" s="134"/>
      <c r="T38" s="134"/>
      <c r="U38" s="134"/>
      <c r="V38" s="134"/>
      <c r="W38" s="134"/>
      <c r="X38" s="134"/>
      <c r="Y38" s="134"/>
      <c r="Z38" s="151"/>
      <c r="AA38" s="151"/>
    </row>
    <row r="39" spans="2:27" s="72" customFormat="1">
      <c r="B39" s="77">
        <v>33695</v>
      </c>
      <c r="C39" s="210" t="s">
        <v>587</v>
      </c>
      <c r="D39" s="154" t="str">
        <f t="shared" si="0"/>
        <v>_1992</v>
      </c>
      <c r="E39" s="211" t="s">
        <v>898</v>
      </c>
      <c r="F39" s="134"/>
      <c r="G39" s="134"/>
      <c r="H39" s="134"/>
      <c r="I39" s="134"/>
      <c r="J39" s="134"/>
      <c r="K39" s="134"/>
      <c r="L39" s="134"/>
      <c r="M39" s="134"/>
      <c r="N39" s="126">
        <v>7.1669809138230196</v>
      </c>
      <c r="O39" s="126">
        <v>13.986812926274764</v>
      </c>
      <c r="P39" s="125">
        <v>0.95960080606467713</v>
      </c>
      <c r="Q39" s="125">
        <v>0.72998029053215574</v>
      </c>
      <c r="R39" s="134"/>
      <c r="S39" s="134"/>
      <c r="T39" s="134"/>
      <c r="U39" s="134"/>
      <c r="V39" s="134"/>
      <c r="W39" s="134"/>
      <c r="X39" s="134"/>
      <c r="Y39" s="134"/>
      <c r="Z39" s="151"/>
      <c r="AA39" s="151"/>
    </row>
    <row r="40" spans="2:27" s="72" customFormat="1">
      <c r="B40" s="77">
        <v>33725</v>
      </c>
      <c r="C40" s="210" t="s">
        <v>587</v>
      </c>
      <c r="D40" s="154" t="str">
        <f t="shared" si="0"/>
        <v>_1992</v>
      </c>
      <c r="E40" s="211" t="s">
        <v>899</v>
      </c>
      <c r="F40" s="134"/>
      <c r="G40" s="134"/>
      <c r="H40" s="134"/>
      <c r="I40" s="134"/>
      <c r="J40" s="134"/>
      <c r="K40" s="134"/>
      <c r="L40" s="134"/>
      <c r="M40" s="134"/>
      <c r="N40" s="126">
        <v>6.78</v>
      </c>
      <c r="O40" s="126">
        <v>14.17</v>
      </c>
      <c r="P40" s="125">
        <v>0.95657164721637644</v>
      </c>
      <c r="Q40" s="125">
        <v>0.72600551764193411</v>
      </c>
      <c r="R40" s="134"/>
      <c r="S40" s="134"/>
      <c r="T40" s="134"/>
      <c r="U40" s="134"/>
      <c r="V40" s="134"/>
      <c r="W40" s="134"/>
      <c r="X40" s="134"/>
      <c r="Y40" s="134"/>
      <c r="Z40" s="151"/>
      <c r="AA40" s="151"/>
    </row>
    <row r="41" spans="2:27" s="72" customFormat="1">
      <c r="B41" s="77">
        <v>33756</v>
      </c>
      <c r="C41" s="210" t="s">
        <v>587</v>
      </c>
      <c r="D41" s="154" t="str">
        <f t="shared" si="0"/>
        <v>_1992</v>
      </c>
      <c r="E41" s="211" t="s">
        <v>900</v>
      </c>
      <c r="F41" s="134"/>
      <c r="G41" s="134"/>
      <c r="H41" s="134"/>
      <c r="I41" s="134"/>
      <c r="J41" s="134"/>
      <c r="K41" s="134"/>
      <c r="L41" s="134"/>
      <c r="M41" s="134"/>
      <c r="N41" s="126">
        <v>6.7154019664545999</v>
      </c>
      <c r="O41" s="126">
        <v>14.657044494965897</v>
      </c>
      <c r="P41" s="125">
        <v>0.95629721717509797</v>
      </c>
      <c r="Q41" s="125">
        <v>0.71535875241433589</v>
      </c>
      <c r="R41" s="134"/>
      <c r="S41" s="134"/>
      <c r="T41" s="134"/>
      <c r="U41" s="134"/>
      <c r="V41" s="134"/>
      <c r="W41" s="134"/>
      <c r="X41" s="134"/>
      <c r="Y41" s="134"/>
      <c r="Z41" s="151"/>
      <c r="AA41" s="151"/>
    </row>
    <row r="42" spans="2:27" s="72" customFormat="1">
      <c r="B42" s="77">
        <v>33786</v>
      </c>
      <c r="C42" s="44" t="s">
        <v>588</v>
      </c>
      <c r="D42" s="154" t="str">
        <f t="shared" si="0"/>
        <v>_1992</v>
      </c>
      <c r="E42" s="211" t="s">
        <v>901</v>
      </c>
      <c r="F42" s="134"/>
      <c r="G42" s="134"/>
      <c r="H42" s="134"/>
      <c r="I42" s="134"/>
      <c r="J42" s="134"/>
      <c r="K42" s="134"/>
      <c r="L42" s="134"/>
      <c r="M42" s="134"/>
      <c r="N42" s="126">
        <v>6.7154019664545999</v>
      </c>
      <c r="O42" s="126">
        <v>14.321928710620332</v>
      </c>
      <c r="P42" s="125">
        <v>0.95868085514332291</v>
      </c>
      <c r="Q42" s="125">
        <v>0.71397972297586743</v>
      </c>
      <c r="R42" s="134"/>
      <c r="S42" s="134"/>
      <c r="T42" s="134"/>
      <c r="U42" s="134"/>
      <c r="V42" s="134"/>
      <c r="W42" s="134"/>
      <c r="X42" s="134"/>
      <c r="Y42" s="134"/>
      <c r="Z42" s="151"/>
      <c r="AA42" s="151"/>
    </row>
    <row r="43" spans="2:27" s="72" customFormat="1">
      <c r="B43" s="77">
        <v>33817</v>
      </c>
      <c r="C43" s="44" t="s">
        <v>588</v>
      </c>
      <c r="D43" s="154" t="str">
        <f t="shared" si="0"/>
        <v>_1992</v>
      </c>
      <c r="E43" s="211" t="s">
        <v>902</v>
      </c>
      <c r="F43" s="134"/>
      <c r="G43" s="134"/>
      <c r="H43" s="134"/>
      <c r="I43" s="134"/>
      <c r="J43" s="134"/>
      <c r="K43" s="134"/>
      <c r="L43" s="134"/>
      <c r="M43" s="134"/>
      <c r="N43" s="126">
        <v>6.67</v>
      </c>
      <c r="O43" s="126">
        <v>13.84</v>
      </c>
      <c r="P43" s="125">
        <v>0.96590360282043841</v>
      </c>
      <c r="Q43" s="125">
        <v>0.69132388524023514</v>
      </c>
      <c r="R43" s="134"/>
      <c r="S43" s="134"/>
      <c r="T43" s="134"/>
      <c r="U43" s="134"/>
      <c r="V43" s="134"/>
      <c r="W43" s="134"/>
      <c r="X43" s="134"/>
      <c r="Y43" s="134"/>
      <c r="Z43" s="151"/>
      <c r="AA43" s="151"/>
    </row>
    <row r="44" spans="2:27" s="72" customFormat="1">
      <c r="B44" s="77">
        <v>33848</v>
      </c>
      <c r="C44" s="44" t="s">
        <v>588</v>
      </c>
      <c r="D44" s="154" t="str">
        <f t="shared" si="0"/>
        <v>_1992</v>
      </c>
      <c r="E44" s="211" t="s">
        <v>903</v>
      </c>
      <c r="F44" s="134"/>
      <c r="G44" s="134"/>
      <c r="H44" s="134"/>
      <c r="I44" s="134"/>
      <c r="J44" s="134"/>
      <c r="K44" s="134"/>
      <c r="L44" s="134"/>
      <c r="M44" s="134"/>
      <c r="N44" s="126">
        <v>6.4573568536726444</v>
      </c>
      <c r="O44" s="126">
        <v>14.098518187723284</v>
      </c>
      <c r="P44" s="125">
        <v>0.96683747462051628</v>
      </c>
      <c r="Q44" s="125">
        <v>0.69008350010351249</v>
      </c>
      <c r="R44" s="134"/>
      <c r="S44" s="134"/>
      <c r="T44" s="134"/>
      <c r="U44" s="134"/>
      <c r="V44" s="134"/>
      <c r="W44" s="134"/>
      <c r="X44" s="134"/>
      <c r="Y44" s="134"/>
      <c r="Z44" s="151"/>
      <c r="AA44" s="151"/>
    </row>
    <row r="45" spans="2:27" s="72" customFormat="1">
      <c r="B45" s="77">
        <v>33878</v>
      </c>
      <c r="C45" s="209" t="s">
        <v>589</v>
      </c>
      <c r="D45" s="154" t="str">
        <f t="shared" si="0"/>
        <v>_1992</v>
      </c>
      <c r="E45" s="211" t="s">
        <v>904</v>
      </c>
      <c r="F45" s="134"/>
      <c r="G45" s="134"/>
      <c r="H45" s="134"/>
      <c r="I45" s="134"/>
      <c r="J45" s="134"/>
      <c r="K45" s="134"/>
      <c r="L45" s="134"/>
      <c r="M45" s="134"/>
      <c r="N45" s="126">
        <v>6.2638230190861792</v>
      </c>
      <c r="O45" s="126">
        <v>14.321928710620332</v>
      </c>
      <c r="P45" s="125">
        <v>0.98202887164882646</v>
      </c>
      <c r="Q45" s="125">
        <v>0.68226785836119264</v>
      </c>
      <c r="R45" s="134"/>
      <c r="S45" s="134"/>
      <c r="T45" s="134"/>
      <c r="U45" s="134"/>
      <c r="V45" s="134"/>
      <c r="W45" s="134"/>
      <c r="X45" s="134"/>
      <c r="Y45" s="134"/>
      <c r="Z45" s="151"/>
      <c r="AA45" s="151"/>
    </row>
    <row r="46" spans="2:27" s="72" customFormat="1">
      <c r="B46" s="77">
        <v>33909</v>
      </c>
      <c r="C46" s="209" t="s">
        <v>589</v>
      </c>
      <c r="D46" s="154" t="str">
        <f t="shared" si="0"/>
        <v>_1992</v>
      </c>
      <c r="E46" s="211" t="s">
        <v>905</v>
      </c>
      <c r="F46" s="134"/>
      <c r="G46" s="134"/>
      <c r="H46" s="134"/>
      <c r="I46" s="134"/>
      <c r="J46" s="134"/>
      <c r="K46" s="134"/>
      <c r="L46" s="134"/>
      <c r="M46" s="134"/>
      <c r="N46" s="126">
        <v>5.94</v>
      </c>
      <c r="O46" s="126">
        <v>13.62</v>
      </c>
      <c r="P46" s="125">
        <v>0.98716683119447202</v>
      </c>
      <c r="Q46" s="125">
        <v>0.67990209409844982</v>
      </c>
      <c r="R46" s="134"/>
      <c r="S46" s="134"/>
      <c r="T46" s="134"/>
      <c r="U46" s="134"/>
      <c r="V46" s="134"/>
      <c r="W46" s="134"/>
      <c r="X46" s="134"/>
      <c r="Y46" s="134"/>
      <c r="Z46" s="151"/>
      <c r="AA46" s="151"/>
    </row>
    <row r="47" spans="2:27" s="72" customFormat="1">
      <c r="B47" s="77">
        <v>33939</v>
      </c>
      <c r="C47" s="209" t="s">
        <v>589</v>
      </c>
      <c r="D47" s="154" t="str">
        <f t="shared" si="0"/>
        <v>_1992</v>
      </c>
      <c r="E47" s="211" t="s">
        <v>906</v>
      </c>
      <c r="F47" s="134"/>
      <c r="G47" s="134"/>
      <c r="H47" s="134"/>
      <c r="I47" s="134"/>
      <c r="J47" s="134"/>
      <c r="K47" s="134"/>
      <c r="L47" s="134"/>
      <c r="M47" s="134"/>
      <c r="N47" s="126">
        <v>5.1671312897628701</v>
      </c>
      <c r="O47" s="126">
        <v>13.204876096135109</v>
      </c>
      <c r="P47" s="125">
        <v>0.98745926730522371</v>
      </c>
      <c r="Q47" s="125">
        <v>0.67990209409844982</v>
      </c>
      <c r="R47" s="134"/>
      <c r="S47" s="134"/>
      <c r="T47" s="134"/>
      <c r="U47" s="134"/>
      <c r="V47" s="134"/>
      <c r="W47" s="134"/>
      <c r="X47" s="134"/>
      <c r="Y47" s="134"/>
      <c r="Z47" s="151"/>
      <c r="AA47" s="151"/>
    </row>
    <row r="48" spans="2:27" s="72" customFormat="1">
      <c r="B48" s="77">
        <v>33970</v>
      </c>
      <c r="C48" s="210" t="s">
        <v>590</v>
      </c>
      <c r="D48" s="154" t="str">
        <f t="shared" si="0"/>
        <v>_1993</v>
      </c>
      <c r="E48" s="211" t="s">
        <v>907</v>
      </c>
      <c r="F48" s="134"/>
      <c r="G48" s="134"/>
      <c r="H48" s="134"/>
      <c r="I48" s="134"/>
      <c r="J48" s="134"/>
      <c r="K48" s="134"/>
      <c r="L48" s="134"/>
      <c r="M48" s="134"/>
      <c r="N48" s="126">
        <v>4.3929959514170056</v>
      </c>
      <c r="O48" s="126">
        <v>10.635655082819097</v>
      </c>
      <c r="P48" s="125">
        <v>0.99049128367670358</v>
      </c>
      <c r="Q48" s="125">
        <v>0.6744907594765952</v>
      </c>
      <c r="R48" s="134"/>
      <c r="S48" s="134"/>
      <c r="T48" s="134"/>
      <c r="U48" s="134"/>
      <c r="V48" s="134"/>
      <c r="W48" s="134"/>
      <c r="X48" s="134"/>
      <c r="Y48" s="134"/>
      <c r="Z48" s="151"/>
      <c r="AA48" s="151"/>
    </row>
    <row r="49" spans="2:27" s="72" customFormat="1">
      <c r="B49" s="77">
        <v>34001</v>
      </c>
      <c r="C49" s="210" t="s">
        <v>590</v>
      </c>
      <c r="D49" s="154" t="str">
        <f t="shared" si="0"/>
        <v>_1993</v>
      </c>
      <c r="E49" s="211" t="s">
        <v>908</v>
      </c>
      <c r="F49" s="134"/>
      <c r="G49" s="134"/>
      <c r="H49" s="134"/>
      <c r="I49" s="134"/>
      <c r="J49" s="134"/>
      <c r="K49" s="134"/>
      <c r="L49" s="134"/>
      <c r="M49" s="134"/>
      <c r="N49" s="126">
        <v>4.9000000000000004</v>
      </c>
      <c r="O49" s="126">
        <v>12.6</v>
      </c>
      <c r="P49" s="125">
        <v>0.97991180793728572</v>
      </c>
      <c r="Q49" s="125">
        <v>0.68161679503782968</v>
      </c>
      <c r="R49" s="134"/>
      <c r="S49" s="134"/>
      <c r="T49" s="134"/>
      <c r="U49" s="134"/>
      <c r="V49" s="134"/>
      <c r="W49" s="134"/>
      <c r="X49" s="134"/>
      <c r="Y49" s="134"/>
      <c r="Z49" s="151"/>
      <c r="AA49" s="151"/>
    </row>
    <row r="50" spans="2:27" s="72" customFormat="1">
      <c r="B50" s="77">
        <v>34029</v>
      </c>
      <c r="C50" s="210" t="s">
        <v>590</v>
      </c>
      <c r="D50" s="154" t="str">
        <f t="shared" si="0"/>
        <v>_1993</v>
      </c>
      <c r="E50" s="211" t="s">
        <v>909</v>
      </c>
      <c r="F50" s="134"/>
      <c r="G50" s="134"/>
      <c r="H50" s="134"/>
      <c r="I50" s="134"/>
      <c r="J50" s="134"/>
      <c r="K50" s="134"/>
      <c r="L50" s="134"/>
      <c r="M50" s="134"/>
      <c r="N50" s="126">
        <v>3.8769057258530957</v>
      </c>
      <c r="O50" s="126">
        <v>11.417591912958752</v>
      </c>
      <c r="P50" s="125">
        <v>0.97115664756725251</v>
      </c>
      <c r="Q50" s="125">
        <v>0.69027403879340088</v>
      </c>
      <c r="R50" s="134"/>
      <c r="S50" s="134"/>
      <c r="T50" s="134"/>
      <c r="U50" s="134"/>
      <c r="V50" s="134"/>
      <c r="W50" s="134"/>
      <c r="X50" s="134"/>
      <c r="Y50" s="134"/>
      <c r="Z50" s="151"/>
      <c r="AA50" s="151"/>
    </row>
    <row r="51" spans="2:27" s="72" customFormat="1">
      <c r="B51" s="77">
        <v>34060</v>
      </c>
      <c r="C51" s="210" t="s">
        <v>591</v>
      </c>
      <c r="D51" s="154" t="str">
        <f t="shared" si="0"/>
        <v>_1993</v>
      </c>
      <c r="E51" s="211" t="s">
        <v>910</v>
      </c>
      <c r="F51" s="134"/>
      <c r="G51" s="134"/>
      <c r="H51" s="134"/>
      <c r="I51" s="134"/>
      <c r="J51" s="134"/>
      <c r="K51" s="134"/>
      <c r="L51" s="134"/>
      <c r="M51" s="134"/>
      <c r="N51" s="126">
        <v>3.8769057258530957</v>
      </c>
      <c r="O51" s="126">
        <v>10.188834037025007</v>
      </c>
      <c r="P51" s="125">
        <v>0.96525096525096521</v>
      </c>
      <c r="Q51" s="125">
        <v>0.68554192088846233</v>
      </c>
      <c r="R51" s="134"/>
      <c r="S51" s="134"/>
      <c r="T51" s="134"/>
      <c r="U51" s="134"/>
      <c r="V51" s="134"/>
      <c r="W51" s="134"/>
      <c r="X51" s="134"/>
      <c r="Y51" s="134"/>
      <c r="Z51" s="151"/>
      <c r="AA51" s="151"/>
    </row>
    <row r="52" spans="2:27" s="72" customFormat="1">
      <c r="B52" s="77">
        <v>34090</v>
      </c>
      <c r="C52" s="210" t="s">
        <v>591</v>
      </c>
      <c r="D52" s="154" t="str">
        <f t="shared" si="0"/>
        <v>_1993</v>
      </c>
      <c r="E52" s="211" t="s">
        <v>911</v>
      </c>
      <c r="F52" s="134"/>
      <c r="G52" s="134"/>
      <c r="H52" s="134"/>
      <c r="I52" s="134"/>
      <c r="J52" s="134"/>
      <c r="K52" s="134"/>
      <c r="L52" s="134"/>
      <c r="M52" s="134"/>
      <c r="N52" s="126">
        <v>4.0999999999999996</v>
      </c>
      <c r="O52" s="126">
        <v>11.14</v>
      </c>
      <c r="P52" s="125">
        <v>0.97134531325886342</v>
      </c>
      <c r="Q52" s="125">
        <v>0.66795805223431959</v>
      </c>
      <c r="R52" s="134"/>
      <c r="S52" s="134"/>
      <c r="T52" s="134"/>
      <c r="U52" s="134"/>
      <c r="V52" s="134"/>
      <c r="W52" s="134"/>
      <c r="X52" s="134"/>
      <c r="Y52" s="134"/>
      <c r="Z52" s="151"/>
      <c r="AA52" s="151"/>
    </row>
    <row r="53" spans="2:27" s="72" customFormat="1">
      <c r="B53" s="77">
        <v>34121</v>
      </c>
      <c r="C53" s="210" t="s">
        <v>591</v>
      </c>
      <c r="D53" s="154" t="str">
        <f t="shared" si="0"/>
        <v>_1993</v>
      </c>
      <c r="E53" s="211" t="s">
        <v>912</v>
      </c>
      <c r="F53" s="134"/>
      <c r="G53" s="134"/>
      <c r="H53" s="134"/>
      <c r="I53" s="134"/>
      <c r="J53" s="134"/>
      <c r="K53" s="134"/>
      <c r="L53" s="134"/>
      <c r="M53" s="134"/>
      <c r="N53" s="126">
        <v>3.8123944476576073</v>
      </c>
      <c r="O53" s="126">
        <v>10.635655082819097</v>
      </c>
      <c r="P53" s="125">
        <v>0.97971980013716087</v>
      </c>
      <c r="Q53" s="125">
        <v>0.65509335080248932</v>
      </c>
      <c r="R53" s="134"/>
      <c r="S53" s="134"/>
      <c r="T53" s="134"/>
      <c r="U53" s="134"/>
      <c r="V53" s="134"/>
      <c r="W53" s="134"/>
      <c r="X53" s="134"/>
      <c r="Y53" s="134"/>
      <c r="Z53" s="151"/>
      <c r="AA53" s="151"/>
    </row>
    <row r="54" spans="2:27" s="72" customFormat="1">
      <c r="B54" s="77">
        <v>34151</v>
      </c>
      <c r="C54" s="44" t="s">
        <v>592</v>
      </c>
      <c r="D54" s="154" t="str">
        <f t="shared" si="0"/>
        <v>_1993</v>
      </c>
      <c r="E54" s="211" t="s">
        <v>913</v>
      </c>
      <c r="F54" s="134"/>
      <c r="G54" s="134"/>
      <c r="H54" s="134"/>
      <c r="I54" s="134"/>
      <c r="J54" s="134"/>
      <c r="K54" s="134"/>
      <c r="L54" s="134"/>
      <c r="M54" s="134"/>
      <c r="N54" s="126">
        <v>3.9414170040485845</v>
      </c>
      <c r="O54" s="126">
        <v>9.7420129912309186</v>
      </c>
      <c r="P54" s="125">
        <v>0.97418412079883099</v>
      </c>
      <c r="Q54" s="125">
        <v>0.66396653608658129</v>
      </c>
      <c r="R54" s="134"/>
      <c r="S54" s="134"/>
      <c r="T54" s="134"/>
      <c r="U54" s="134"/>
      <c r="V54" s="134"/>
      <c r="W54" s="134"/>
      <c r="X54" s="134"/>
      <c r="Y54" s="134"/>
      <c r="Z54" s="151"/>
      <c r="AA54" s="151"/>
    </row>
    <row r="55" spans="2:27" s="72" customFormat="1">
      <c r="B55" s="77">
        <v>34182</v>
      </c>
      <c r="C55" s="44" t="s">
        <v>592</v>
      </c>
      <c r="D55" s="154" t="str">
        <f t="shared" si="0"/>
        <v>_1993</v>
      </c>
      <c r="E55" s="211" t="s">
        <v>914</v>
      </c>
      <c r="F55" s="134"/>
      <c r="G55" s="134"/>
      <c r="H55" s="134"/>
      <c r="I55" s="134"/>
      <c r="J55" s="134"/>
      <c r="K55" s="134"/>
      <c r="L55" s="134"/>
      <c r="M55" s="134"/>
      <c r="N55" s="126">
        <v>3.9</v>
      </c>
      <c r="O55" s="126">
        <v>10.09</v>
      </c>
      <c r="P55" s="125">
        <v>0.97646714188067574</v>
      </c>
      <c r="Q55" s="125">
        <v>0.65475021279381906</v>
      </c>
      <c r="R55" s="134"/>
      <c r="S55" s="134"/>
      <c r="T55" s="134"/>
      <c r="U55" s="134"/>
      <c r="V55" s="134"/>
      <c r="W55" s="134"/>
      <c r="X55" s="134"/>
      <c r="Y55" s="134"/>
      <c r="Z55" s="151"/>
      <c r="AA55" s="151"/>
    </row>
    <row r="56" spans="2:27" s="72" customFormat="1">
      <c r="B56" s="77">
        <v>34213</v>
      </c>
      <c r="C56" s="44" t="s">
        <v>592</v>
      </c>
      <c r="D56" s="154" t="str">
        <f t="shared" si="0"/>
        <v>_1993</v>
      </c>
      <c r="E56" s="211" t="s">
        <v>915</v>
      </c>
      <c r="F56" s="134"/>
      <c r="G56" s="134"/>
      <c r="H56" s="134"/>
      <c r="I56" s="134"/>
      <c r="J56" s="134"/>
      <c r="K56" s="134"/>
      <c r="L56" s="134"/>
      <c r="M56" s="134"/>
      <c r="N56" s="126">
        <v>3.82</v>
      </c>
      <c r="O56" s="126">
        <v>9.93</v>
      </c>
      <c r="P56" s="125">
        <v>0.98863074641621351</v>
      </c>
      <c r="Q56" s="125">
        <v>0.63808065339458908</v>
      </c>
      <c r="R56" s="134"/>
      <c r="S56" s="134"/>
      <c r="T56" s="134"/>
      <c r="U56" s="134"/>
      <c r="V56" s="134"/>
      <c r="W56" s="134"/>
      <c r="X56" s="134"/>
      <c r="Y56" s="134"/>
      <c r="Z56" s="151"/>
      <c r="AA56" s="151"/>
    </row>
    <row r="57" spans="2:27" s="72" customFormat="1">
      <c r="B57" s="77">
        <v>34243</v>
      </c>
      <c r="C57" s="209" t="s">
        <v>593</v>
      </c>
      <c r="D57" s="154" t="str">
        <f t="shared" si="0"/>
        <v>_1993</v>
      </c>
      <c r="E57" s="211" t="s">
        <v>916</v>
      </c>
      <c r="F57" s="134"/>
      <c r="G57" s="134"/>
      <c r="H57" s="134"/>
      <c r="I57" s="134"/>
      <c r="J57" s="134"/>
      <c r="K57" s="134"/>
      <c r="L57" s="134"/>
      <c r="M57" s="134"/>
      <c r="N57" s="126">
        <v>3.83</v>
      </c>
      <c r="O57" s="126">
        <v>9.26</v>
      </c>
      <c r="P57" s="125">
        <v>0.98222178567920637</v>
      </c>
      <c r="Q57" s="125">
        <v>0.65440743406845103</v>
      </c>
      <c r="R57" s="134"/>
      <c r="S57" s="134"/>
      <c r="T57" s="134"/>
      <c r="U57" s="134"/>
      <c r="V57" s="134"/>
      <c r="W57" s="134"/>
      <c r="X57" s="134"/>
      <c r="Y57" s="134"/>
      <c r="Z57" s="151"/>
      <c r="AA57" s="151"/>
    </row>
    <row r="58" spans="2:27" s="72" customFormat="1">
      <c r="B58" s="77">
        <v>34274</v>
      </c>
      <c r="C58" s="209" t="s">
        <v>593</v>
      </c>
      <c r="D58" s="154" t="str">
        <f t="shared" si="0"/>
        <v>_1993</v>
      </c>
      <c r="E58" s="211" t="s">
        <v>917</v>
      </c>
      <c r="F58" s="134"/>
      <c r="G58" s="134"/>
      <c r="H58" s="134"/>
      <c r="I58" s="134"/>
      <c r="J58" s="134"/>
      <c r="K58" s="134"/>
      <c r="L58" s="134"/>
      <c r="M58" s="134"/>
      <c r="N58" s="126">
        <v>3.73</v>
      </c>
      <c r="O58" s="126">
        <v>9.24</v>
      </c>
      <c r="P58" s="125">
        <v>0.98775187672856579</v>
      </c>
      <c r="Q58" s="125">
        <v>0.64867669953295271</v>
      </c>
      <c r="R58" s="134"/>
      <c r="S58" s="134"/>
      <c r="T58" s="134"/>
      <c r="U58" s="134"/>
      <c r="V58" s="134"/>
      <c r="W58" s="134"/>
      <c r="X58" s="134"/>
      <c r="Y58" s="134"/>
      <c r="Z58" s="151"/>
      <c r="AA58" s="151"/>
    </row>
    <row r="59" spans="2:27" s="72" customFormat="1">
      <c r="B59" s="77">
        <v>34304</v>
      </c>
      <c r="C59" s="209" t="s">
        <v>593</v>
      </c>
      <c r="D59" s="154" t="str">
        <f t="shared" si="0"/>
        <v>_1993</v>
      </c>
      <c r="E59" s="211" t="s">
        <v>918</v>
      </c>
      <c r="F59" s="134"/>
      <c r="G59" s="134"/>
      <c r="H59" s="134"/>
      <c r="I59" s="134"/>
      <c r="J59" s="134"/>
      <c r="K59" s="134"/>
      <c r="L59" s="134"/>
      <c r="M59" s="134"/>
      <c r="N59" s="126">
        <v>3.7</v>
      </c>
      <c r="O59" s="126">
        <v>9.1999999999999993</v>
      </c>
      <c r="P59" s="125">
        <v>0.9813542688910698</v>
      </c>
      <c r="Q59" s="125">
        <v>0.66326192213305035</v>
      </c>
      <c r="R59" s="134"/>
      <c r="S59" s="134"/>
      <c r="T59" s="134"/>
      <c r="U59" s="134"/>
      <c r="V59" s="134"/>
      <c r="W59" s="134"/>
      <c r="X59" s="134"/>
      <c r="Y59" s="134"/>
      <c r="Z59" s="151"/>
      <c r="AA59" s="151"/>
    </row>
    <row r="60" spans="2:27" s="72" customFormat="1">
      <c r="B60" s="77">
        <v>34335</v>
      </c>
      <c r="C60" s="210" t="s">
        <v>594</v>
      </c>
      <c r="D60" s="154" t="str">
        <f t="shared" si="0"/>
        <v>_1994</v>
      </c>
      <c r="E60" s="211" t="s">
        <v>787</v>
      </c>
      <c r="F60" s="134"/>
      <c r="G60" s="134"/>
      <c r="H60" s="134"/>
      <c r="I60" s="134"/>
      <c r="J60" s="134"/>
      <c r="K60" s="134"/>
      <c r="L60" s="134"/>
      <c r="M60" s="134"/>
      <c r="N60" s="126">
        <v>3.72</v>
      </c>
      <c r="O60" s="126">
        <v>9.1999999999999993</v>
      </c>
      <c r="P60" s="125">
        <v>0.96441315459542876</v>
      </c>
      <c r="Q60" s="125">
        <v>0.68610634648370494</v>
      </c>
      <c r="R60" s="134"/>
      <c r="S60" s="134"/>
      <c r="T60" s="134"/>
      <c r="U60" s="134"/>
      <c r="V60" s="134"/>
      <c r="W60" s="134"/>
      <c r="X60" s="134"/>
      <c r="Y60" s="134"/>
      <c r="Z60" s="151"/>
      <c r="AA60" s="151"/>
    </row>
    <row r="61" spans="2:27" s="72" customFormat="1">
      <c r="B61" s="77">
        <v>34366</v>
      </c>
      <c r="C61" s="210" t="s">
        <v>594</v>
      </c>
      <c r="D61" s="154" t="str">
        <f t="shared" si="0"/>
        <v>_1994</v>
      </c>
      <c r="E61" s="211" t="s">
        <v>788</v>
      </c>
      <c r="F61" s="134"/>
      <c r="G61" s="134"/>
      <c r="H61" s="134"/>
      <c r="I61" s="134"/>
      <c r="J61" s="134"/>
      <c r="K61" s="134"/>
      <c r="L61" s="134"/>
      <c r="M61" s="134"/>
      <c r="N61" s="126">
        <v>3.68</v>
      </c>
      <c r="O61" s="126">
        <v>9</v>
      </c>
      <c r="P61" s="125">
        <v>0.95593155530064045</v>
      </c>
      <c r="Q61" s="125">
        <v>0.68690754224481387</v>
      </c>
      <c r="R61" s="134"/>
      <c r="S61" s="134"/>
      <c r="T61" s="134"/>
      <c r="U61" s="134"/>
      <c r="V61" s="134"/>
      <c r="W61" s="134"/>
      <c r="X61" s="134"/>
      <c r="Y61" s="134"/>
      <c r="Z61" s="151"/>
      <c r="AA61" s="151"/>
    </row>
    <row r="62" spans="2:27" s="72" customFormat="1">
      <c r="B62" s="77">
        <v>34394</v>
      </c>
      <c r="C62" s="210" t="s">
        <v>594</v>
      </c>
      <c r="D62" s="154" t="str">
        <f t="shared" si="0"/>
        <v>_1994</v>
      </c>
      <c r="E62" s="211" t="s">
        <v>789</v>
      </c>
      <c r="F62" s="134"/>
      <c r="G62" s="134"/>
      <c r="H62" s="134"/>
      <c r="I62" s="134"/>
      <c r="J62" s="134"/>
      <c r="K62" s="134"/>
      <c r="L62" s="134"/>
      <c r="M62" s="134"/>
      <c r="N62" s="126">
        <v>3.49</v>
      </c>
      <c r="O62" s="126">
        <v>9.1</v>
      </c>
      <c r="P62" s="125">
        <v>0.96237128284092011</v>
      </c>
      <c r="Q62" s="125">
        <v>0.67526504152879996</v>
      </c>
      <c r="R62" s="134"/>
      <c r="S62" s="134"/>
      <c r="T62" s="134"/>
      <c r="U62" s="134"/>
      <c r="V62" s="134"/>
      <c r="W62" s="134"/>
      <c r="X62" s="134"/>
      <c r="Y62" s="134"/>
      <c r="Z62" s="151"/>
      <c r="AA62" s="151"/>
    </row>
    <row r="63" spans="2:27" s="72" customFormat="1">
      <c r="B63" s="77">
        <v>34425</v>
      </c>
      <c r="C63" s="210" t="s">
        <v>595</v>
      </c>
      <c r="D63" s="154" t="str">
        <f t="shared" si="0"/>
        <v>_1994</v>
      </c>
      <c r="E63" s="211" t="s">
        <v>790</v>
      </c>
      <c r="F63" s="134"/>
      <c r="G63" s="134"/>
      <c r="H63" s="134"/>
      <c r="I63" s="134"/>
      <c r="J63" s="134"/>
      <c r="K63" s="134"/>
      <c r="L63" s="134"/>
      <c r="M63" s="134"/>
      <c r="N63" s="126">
        <v>3.4</v>
      </c>
      <c r="O63" s="126">
        <v>9.1</v>
      </c>
      <c r="P63" s="125">
        <v>0.95529231944975168</v>
      </c>
      <c r="Q63" s="125">
        <v>0.68031838900605479</v>
      </c>
      <c r="R63" s="134"/>
      <c r="S63" s="134"/>
      <c r="T63" s="134"/>
      <c r="U63" s="134"/>
      <c r="V63" s="134"/>
      <c r="W63" s="134"/>
      <c r="X63" s="134"/>
      <c r="Y63" s="134"/>
      <c r="Z63" s="151"/>
      <c r="AA63" s="151"/>
    </row>
    <row r="64" spans="2:27" s="72" customFormat="1">
      <c r="B64" s="77">
        <v>34455</v>
      </c>
      <c r="C64" s="210" t="s">
        <v>595</v>
      </c>
      <c r="D64" s="154" t="str">
        <f t="shared" si="0"/>
        <v>_1994</v>
      </c>
      <c r="E64" s="211" t="s">
        <v>791</v>
      </c>
      <c r="F64" s="134"/>
      <c r="G64" s="134"/>
      <c r="H64" s="134"/>
      <c r="I64" s="134"/>
      <c r="J64" s="134"/>
      <c r="K64" s="134"/>
      <c r="L64" s="134"/>
      <c r="M64" s="134"/>
      <c r="N64" s="126">
        <v>3.3</v>
      </c>
      <c r="O64" s="126">
        <v>9.1</v>
      </c>
      <c r="P64" s="125">
        <v>0.94885662776354485</v>
      </c>
      <c r="Q64" s="125">
        <v>0.69744734272562425</v>
      </c>
      <c r="R64" s="134"/>
      <c r="S64" s="134"/>
      <c r="T64" s="134"/>
      <c r="U64" s="134"/>
      <c r="V64" s="134"/>
      <c r="W64" s="134"/>
      <c r="X64" s="134"/>
      <c r="Y64" s="134"/>
      <c r="Z64" s="151"/>
      <c r="AA64" s="151"/>
    </row>
    <row r="65" spans="2:27" s="72" customFormat="1">
      <c r="B65" s="77">
        <v>34486</v>
      </c>
      <c r="C65" s="210" t="s">
        <v>595</v>
      </c>
      <c r="D65" s="154" t="str">
        <f t="shared" si="0"/>
        <v>_1994</v>
      </c>
      <c r="E65" s="211" t="s">
        <v>792</v>
      </c>
      <c r="F65" s="134"/>
      <c r="G65" s="134"/>
      <c r="H65" s="134"/>
      <c r="I65" s="134"/>
      <c r="J65" s="134"/>
      <c r="K65" s="134"/>
      <c r="L65" s="134"/>
      <c r="M65" s="134"/>
      <c r="N65" s="126">
        <v>3.3</v>
      </c>
      <c r="O65" s="126">
        <v>9</v>
      </c>
      <c r="P65" s="125">
        <v>0.94526892901030335</v>
      </c>
      <c r="Q65" s="125">
        <v>0.68813652628681532</v>
      </c>
      <c r="R65" s="134"/>
      <c r="S65" s="134"/>
      <c r="T65" s="134"/>
      <c r="U65" s="134"/>
      <c r="V65" s="134"/>
      <c r="W65" s="134"/>
      <c r="X65" s="134"/>
      <c r="Y65" s="134"/>
      <c r="Z65" s="151"/>
      <c r="AA65" s="151"/>
    </row>
    <row r="66" spans="2:27" s="72" customFormat="1">
      <c r="B66" s="77">
        <v>34516</v>
      </c>
      <c r="C66" s="44" t="s">
        <v>596</v>
      </c>
      <c r="D66" s="154" t="str">
        <f t="shared" si="0"/>
        <v>_1994</v>
      </c>
      <c r="E66" s="211" t="s">
        <v>793</v>
      </c>
      <c r="F66" s="134"/>
      <c r="G66" s="134"/>
      <c r="H66" s="134"/>
      <c r="I66" s="134"/>
      <c r="J66" s="134"/>
      <c r="K66" s="134"/>
      <c r="L66" s="134"/>
      <c r="M66" s="134"/>
      <c r="N66" s="126">
        <v>3.3</v>
      </c>
      <c r="O66" s="126">
        <v>9</v>
      </c>
      <c r="P66" s="125">
        <v>0.94259590913375435</v>
      </c>
      <c r="Q66" s="125">
        <v>0.69584580057059353</v>
      </c>
      <c r="R66" s="134"/>
      <c r="S66" s="134"/>
      <c r="T66" s="134"/>
      <c r="U66" s="134"/>
      <c r="V66" s="134"/>
      <c r="W66" s="134"/>
      <c r="X66" s="134"/>
      <c r="Y66" s="134"/>
      <c r="Z66" s="151"/>
      <c r="AA66" s="151"/>
    </row>
    <row r="67" spans="2:27" s="72" customFormat="1">
      <c r="B67" s="77">
        <v>34547</v>
      </c>
      <c r="C67" s="44" t="s">
        <v>596</v>
      </c>
      <c r="D67" s="154" t="str">
        <f t="shared" si="0"/>
        <v>_1994</v>
      </c>
      <c r="E67" s="211" t="s">
        <v>794</v>
      </c>
      <c r="F67" s="134"/>
      <c r="G67" s="134"/>
      <c r="H67" s="134"/>
      <c r="I67" s="134"/>
      <c r="J67" s="134"/>
      <c r="K67" s="134"/>
      <c r="L67" s="134"/>
      <c r="M67" s="134"/>
      <c r="N67" s="126">
        <v>3.4</v>
      </c>
      <c r="O67" s="126">
        <v>8.9</v>
      </c>
      <c r="P67" s="125">
        <v>0.94670074789359082</v>
      </c>
      <c r="Q67" s="125">
        <v>0.70497003877335207</v>
      </c>
      <c r="R67" s="134"/>
      <c r="S67" s="134"/>
      <c r="T67" s="134"/>
      <c r="U67" s="134"/>
      <c r="V67" s="134"/>
      <c r="W67" s="134"/>
      <c r="X67" s="134"/>
      <c r="Y67" s="134"/>
      <c r="Z67" s="151"/>
      <c r="AA67" s="151"/>
    </row>
    <row r="68" spans="2:27" s="72" customFormat="1">
      <c r="B68" s="77">
        <v>34578</v>
      </c>
      <c r="C68" s="44" t="s">
        <v>596</v>
      </c>
      <c r="D68" s="154" t="str">
        <f t="shared" si="0"/>
        <v>_1994</v>
      </c>
      <c r="E68" s="211" t="s">
        <v>795</v>
      </c>
      <c r="F68" s="134"/>
      <c r="G68" s="134"/>
      <c r="H68" s="134"/>
      <c r="I68" s="134"/>
      <c r="J68" s="134"/>
      <c r="K68" s="134"/>
      <c r="L68" s="134"/>
      <c r="M68" s="134"/>
      <c r="N68" s="126">
        <v>3.41</v>
      </c>
      <c r="O68" s="126">
        <v>8.93</v>
      </c>
      <c r="P68" s="125">
        <v>1.086484137331595</v>
      </c>
      <c r="Q68" s="125">
        <v>0.80456995735779235</v>
      </c>
      <c r="R68" s="134"/>
      <c r="S68" s="134"/>
      <c r="T68" s="134"/>
      <c r="U68" s="134"/>
      <c r="V68" s="134"/>
      <c r="W68" s="134"/>
      <c r="X68" s="134"/>
      <c r="Y68" s="134"/>
      <c r="Z68" s="151"/>
      <c r="AA68" s="151"/>
    </row>
    <row r="69" spans="2:27" s="72" customFormat="1">
      <c r="B69" s="77">
        <v>34608</v>
      </c>
      <c r="C69" s="209" t="s">
        <v>597</v>
      </c>
      <c r="D69" s="154" t="str">
        <f t="shared" si="0"/>
        <v>_1994</v>
      </c>
      <c r="E69" s="211" t="s">
        <v>796</v>
      </c>
      <c r="F69" s="134"/>
      <c r="G69" s="134"/>
      <c r="H69" s="134"/>
      <c r="I69" s="134"/>
      <c r="J69" s="134"/>
      <c r="K69" s="134"/>
      <c r="L69" s="134"/>
      <c r="M69" s="134"/>
      <c r="N69" s="126">
        <v>3.7</v>
      </c>
      <c r="O69" s="126">
        <v>9.1999999999999993</v>
      </c>
      <c r="P69" s="125">
        <v>1.1376564277588168</v>
      </c>
      <c r="Q69" s="125">
        <v>0.84438064679557556</v>
      </c>
      <c r="R69" s="134"/>
      <c r="S69" s="134"/>
      <c r="T69" s="134"/>
      <c r="U69" s="134"/>
      <c r="V69" s="134"/>
      <c r="W69" s="134"/>
      <c r="X69" s="134"/>
      <c r="Y69" s="134"/>
      <c r="Z69" s="151"/>
      <c r="AA69" s="151"/>
    </row>
    <row r="70" spans="2:27" s="72" customFormat="1">
      <c r="B70" s="77">
        <v>34639</v>
      </c>
      <c r="C70" s="209" t="s">
        <v>597</v>
      </c>
      <c r="D70" s="154" t="str">
        <f t="shared" si="0"/>
        <v>_1994</v>
      </c>
      <c r="E70" s="211" t="s">
        <v>797</v>
      </c>
      <c r="F70" s="134"/>
      <c r="G70" s="134"/>
      <c r="H70" s="134"/>
      <c r="I70" s="134"/>
      <c r="J70" s="134"/>
      <c r="K70" s="134"/>
      <c r="L70" s="134"/>
      <c r="M70" s="134"/>
      <c r="N70" s="126">
        <v>3.9</v>
      </c>
      <c r="O70" s="126">
        <v>9.4</v>
      </c>
      <c r="P70" s="125">
        <v>1.1435105774728416</v>
      </c>
      <c r="Q70" s="125">
        <v>0.87780898876404501</v>
      </c>
      <c r="R70" s="134"/>
      <c r="S70" s="134"/>
      <c r="T70" s="134"/>
      <c r="U70" s="134"/>
      <c r="V70" s="134"/>
      <c r="W70" s="134"/>
      <c r="X70" s="134"/>
      <c r="Y70" s="134"/>
      <c r="Z70" s="151"/>
      <c r="AA70" s="151"/>
    </row>
    <row r="71" spans="2:27" s="72" customFormat="1">
      <c r="B71" s="77">
        <v>34669</v>
      </c>
      <c r="C71" s="209" t="s">
        <v>597</v>
      </c>
      <c r="D71" s="154" t="str">
        <f t="shared" si="0"/>
        <v>_1994</v>
      </c>
      <c r="E71" s="211" t="s">
        <v>798</v>
      </c>
      <c r="F71" s="134"/>
      <c r="G71" s="134"/>
      <c r="H71" s="134"/>
      <c r="I71" s="134"/>
      <c r="J71" s="134"/>
      <c r="K71" s="134"/>
      <c r="L71" s="134"/>
      <c r="M71" s="134"/>
      <c r="N71" s="126">
        <v>4.5</v>
      </c>
      <c r="O71" s="126">
        <v>10</v>
      </c>
      <c r="P71" s="125">
        <v>1.1785503830288744</v>
      </c>
      <c r="Q71" s="125">
        <v>0.9151642719868216</v>
      </c>
      <c r="R71" s="134"/>
      <c r="S71" s="134"/>
      <c r="T71" s="134"/>
      <c r="U71" s="134"/>
      <c r="V71" s="134"/>
      <c r="W71" s="134"/>
      <c r="X71" s="134"/>
      <c r="Y71" s="134"/>
      <c r="Z71" s="151"/>
      <c r="AA71" s="151"/>
    </row>
    <row r="72" spans="2:27" s="72" customFormat="1">
      <c r="B72" s="77">
        <v>34700</v>
      </c>
      <c r="C72" s="210" t="s">
        <v>598</v>
      </c>
      <c r="D72" s="154" t="str">
        <f t="shared" si="0"/>
        <v>_1995</v>
      </c>
      <c r="E72" s="211" t="s">
        <v>799</v>
      </c>
      <c r="F72" s="134"/>
      <c r="G72" s="134"/>
      <c r="H72" s="134"/>
      <c r="I72" s="134"/>
      <c r="J72" s="134"/>
      <c r="K72" s="134"/>
      <c r="L72" s="134"/>
      <c r="M72" s="134"/>
      <c r="N72" s="126">
        <v>5.2</v>
      </c>
      <c r="O72" s="126">
        <v>10.7</v>
      </c>
      <c r="P72" s="125">
        <v>1.160092807424594</v>
      </c>
      <c r="Q72" s="125">
        <v>0.87935279634189234</v>
      </c>
      <c r="R72" s="134"/>
      <c r="S72" s="134"/>
      <c r="T72" s="134"/>
      <c r="U72" s="134"/>
      <c r="V72" s="134"/>
      <c r="W72" s="134"/>
      <c r="X72" s="134"/>
      <c r="Y72" s="134"/>
      <c r="Z72" s="151"/>
      <c r="AA72" s="151"/>
    </row>
    <row r="73" spans="2:27" s="72" customFormat="1">
      <c r="B73" s="77">
        <v>34731</v>
      </c>
      <c r="C73" s="210" t="s">
        <v>598</v>
      </c>
      <c r="D73" s="154" t="str">
        <f t="shared" si="0"/>
        <v>_1995</v>
      </c>
      <c r="E73" s="211" t="s">
        <v>800</v>
      </c>
      <c r="F73" s="134"/>
      <c r="G73" s="134"/>
      <c r="H73" s="134"/>
      <c r="I73" s="134"/>
      <c r="J73" s="134"/>
      <c r="K73" s="134"/>
      <c r="L73" s="134"/>
      <c r="M73" s="134"/>
      <c r="N73" s="126">
        <v>5.4</v>
      </c>
      <c r="O73" s="126">
        <v>11.1</v>
      </c>
      <c r="P73" s="125">
        <v>1.1848341232227488</v>
      </c>
      <c r="Q73" s="125">
        <v>0.87466106883582617</v>
      </c>
      <c r="R73" s="134"/>
      <c r="S73" s="134"/>
      <c r="T73" s="134"/>
      <c r="U73" s="134"/>
      <c r="V73" s="134"/>
      <c r="W73" s="134"/>
      <c r="X73" s="134"/>
      <c r="Y73" s="134"/>
      <c r="Z73" s="151"/>
      <c r="AA73" s="151"/>
    </row>
    <row r="74" spans="2:27" s="72" customFormat="1">
      <c r="B74" s="77">
        <v>34759</v>
      </c>
      <c r="C74" s="210" t="s">
        <v>598</v>
      </c>
      <c r="D74" s="154" t="str">
        <f t="shared" si="0"/>
        <v>_1995</v>
      </c>
      <c r="E74" s="211" t="s">
        <v>801</v>
      </c>
      <c r="F74" s="134"/>
      <c r="G74" s="134"/>
      <c r="H74" s="134"/>
      <c r="I74" s="134"/>
      <c r="J74" s="134"/>
      <c r="K74" s="134"/>
      <c r="L74" s="134"/>
      <c r="M74" s="134"/>
      <c r="N74" s="126">
        <v>5.7</v>
      </c>
      <c r="O74" s="126">
        <v>11.4</v>
      </c>
      <c r="P74" s="125">
        <v>1.2121212121212122</v>
      </c>
      <c r="Q74" s="125">
        <v>0.88214537755822164</v>
      </c>
      <c r="R74" s="134"/>
      <c r="S74" s="134"/>
      <c r="T74" s="134"/>
      <c r="U74" s="134"/>
      <c r="V74" s="134"/>
      <c r="W74" s="134"/>
      <c r="X74" s="134"/>
      <c r="Y74" s="134"/>
      <c r="Z74" s="151"/>
      <c r="AA74" s="151"/>
    </row>
    <row r="75" spans="2:27" s="72" customFormat="1">
      <c r="B75" s="77">
        <v>34790</v>
      </c>
      <c r="C75" s="210" t="s">
        <v>599</v>
      </c>
      <c r="D75" s="154" t="str">
        <f t="shared" si="0"/>
        <v>_1995</v>
      </c>
      <c r="E75" s="211" t="s">
        <v>802</v>
      </c>
      <c r="F75" s="134"/>
      <c r="G75" s="134"/>
      <c r="H75" s="134"/>
      <c r="I75" s="134"/>
      <c r="J75" s="134"/>
      <c r="K75" s="134"/>
      <c r="L75" s="134"/>
      <c r="M75" s="134"/>
      <c r="N75" s="126">
        <v>5.88</v>
      </c>
      <c r="O75" s="126">
        <v>11.46</v>
      </c>
      <c r="P75" s="125">
        <v>1.2547051442910915</v>
      </c>
      <c r="Q75" s="125">
        <v>0.91558322651529023</v>
      </c>
      <c r="R75" s="134"/>
      <c r="S75" s="134"/>
      <c r="T75" s="134"/>
      <c r="U75" s="134"/>
      <c r="V75" s="134"/>
      <c r="W75" s="134"/>
      <c r="X75" s="134"/>
      <c r="Y75" s="134"/>
      <c r="Z75" s="151"/>
      <c r="AA75" s="151"/>
    </row>
    <row r="76" spans="2:27" s="72" customFormat="1">
      <c r="B76" s="77">
        <v>34820</v>
      </c>
      <c r="C76" s="210" t="s">
        <v>599</v>
      </c>
      <c r="D76" s="154" t="str">
        <f t="shared" ref="D76:D139" si="1">RIGHT(E76,5)</f>
        <v>_1995</v>
      </c>
      <c r="E76" s="211" t="s">
        <v>803</v>
      </c>
      <c r="F76" s="134"/>
      <c r="G76" s="134"/>
      <c r="H76" s="134"/>
      <c r="I76" s="134"/>
      <c r="J76" s="134"/>
      <c r="K76" s="134"/>
      <c r="L76" s="134"/>
      <c r="M76" s="134"/>
      <c r="N76" s="126">
        <v>6.08</v>
      </c>
      <c r="O76" s="126">
        <v>11.9</v>
      </c>
      <c r="P76" s="125">
        <v>1.2795905310300704</v>
      </c>
      <c r="Q76" s="125">
        <v>0.91416034372428912</v>
      </c>
      <c r="R76" s="134"/>
      <c r="S76" s="134"/>
      <c r="T76" s="134"/>
      <c r="U76" s="134"/>
      <c r="V76" s="134"/>
      <c r="W76" s="134"/>
      <c r="X76" s="134"/>
      <c r="Y76" s="134"/>
      <c r="Z76" s="151"/>
      <c r="AA76" s="151"/>
    </row>
    <row r="77" spans="2:27" s="72" customFormat="1">
      <c r="B77" s="77">
        <v>34851</v>
      </c>
      <c r="C77" s="210" t="s">
        <v>599</v>
      </c>
      <c r="D77" s="154" t="str">
        <f t="shared" si="1"/>
        <v>_1995</v>
      </c>
      <c r="E77" s="211" t="s">
        <v>804</v>
      </c>
      <c r="F77" s="134"/>
      <c r="G77" s="134"/>
      <c r="H77" s="134"/>
      <c r="I77" s="134"/>
      <c r="J77" s="134"/>
      <c r="K77" s="134"/>
      <c r="L77" s="134"/>
      <c r="M77" s="134"/>
      <c r="N77" s="126">
        <v>6.7</v>
      </c>
      <c r="O77" s="126">
        <v>13.1</v>
      </c>
      <c r="P77" s="125">
        <v>1.2970168612191959</v>
      </c>
      <c r="Q77" s="125">
        <v>0.93274881074526628</v>
      </c>
      <c r="R77" s="134"/>
      <c r="S77" s="134"/>
      <c r="T77" s="134"/>
      <c r="U77" s="134"/>
      <c r="V77" s="134"/>
      <c r="W77" s="134"/>
      <c r="X77" s="134"/>
      <c r="Y77" s="134"/>
      <c r="Z77" s="151"/>
      <c r="AA77" s="151"/>
    </row>
    <row r="78" spans="2:27" s="72" customFormat="1">
      <c r="B78" s="77">
        <v>34881</v>
      </c>
      <c r="C78" s="44" t="s">
        <v>600</v>
      </c>
      <c r="D78" s="154" t="str">
        <f t="shared" si="1"/>
        <v>_1995</v>
      </c>
      <c r="E78" s="211" t="s">
        <v>805</v>
      </c>
      <c r="F78" s="134"/>
      <c r="G78" s="134"/>
      <c r="H78" s="134"/>
      <c r="I78" s="134"/>
      <c r="J78" s="134"/>
      <c r="K78" s="134"/>
      <c r="L78" s="134"/>
      <c r="M78" s="134"/>
      <c r="N78" s="126">
        <v>7.5</v>
      </c>
      <c r="O78" s="126">
        <v>13.6</v>
      </c>
      <c r="P78" s="125">
        <v>1.3495276653171391</v>
      </c>
      <c r="Q78" s="125">
        <v>0.99720781810929404</v>
      </c>
      <c r="R78" s="134"/>
      <c r="S78" s="134"/>
      <c r="T78" s="134"/>
      <c r="U78" s="134"/>
      <c r="V78" s="134"/>
      <c r="W78" s="134"/>
      <c r="X78" s="134"/>
      <c r="Y78" s="134"/>
      <c r="Z78" s="151"/>
      <c r="AA78" s="151"/>
    </row>
    <row r="79" spans="2:27" s="72" customFormat="1">
      <c r="B79" s="77">
        <v>34912</v>
      </c>
      <c r="C79" s="44" t="s">
        <v>600</v>
      </c>
      <c r="D79" s="154" t="str">
        <f t="shared" si="1"/>
        <v>_1995</v>
      </c>
      <c r="E79" s="211" t="s">
        <v>806</v>
      </c>
      <c r="F79" s="134"/>
      <c r="G79" s="134"/>
      <c r="H79" s="134"/>
      <c r="I79" s="134"/>
      <c r="J79" s="134"/>
      <c r="K79" s="134"/>
      <c r="L79" s="134"/>
      <c r="M79" s="134"/>
      <c r="N79" s="126">
        <v>8.1</v>
      </c>
      <c r="O79" s="126">
        <v>14.1</v>
      </c>
      <c r="P79" s="125">
        <v>1.3661202185792349</v>
      </c>
      <c r="Q79" s="125">
        <v>1.0284891494394734</v>
      </c>
      <c r="R79" s="134"/>
      <c r="S79" s="134"/>
      <c r="T79" s="134"/>
      <c r="U79" s="134"/>
      <c r="V79" s="134"/>
      <c r="W79" s="134"/>
      <c r="X79" s="134"/>
      <c r="Y79" s="134"/>
      <c r="Z79" s="151"/>
      <c r="AA79" s="151"/>
    </row>
    <row r="80" spans="2:27" s="72" customFormat="1">
      <c r="B80" s="77">
        <v>34943</v>
      </c>
      <c r="C80" s="44" t="s">
        <v>600</v>
      </c>
      <c r="D80" s="154" t="str">
        <f t="shared" si="1"/>
        <v>_1995</v>
      </c>
      <c r="E80" s="211" t="s">
        <v>807</v>
      </c>
      <c r="F80" s="134"/>
      <c r="G80" s="134"/>
      <c r="H80" s="134"/>
      <c r="I80" s="134"/>
      <c r="J80" s="134"/>
      <c r="K80" s="134"/>
      <c r="L80" s="134"/>
      <c r="M80" s="134"/>
      <c r="N80" s="126">
        <v>8.3000000000000007</v>
      </c>
      <c r="O80" s="126">
        <v>14.6</v>
      </c>
      <c r="P80" s="125">
        <v>1.3245033112582782</v>
      </c>
      <c r="Q80" s="125">
        <v>0.99950024987506247</v>
      </c>
      <c r="R80" s="134"/>
      <c r="S80" s="134"/>
      <c r="T80" s="134"/>
      <c r="U80" s="134"/>
      <c r="V80" s="134"/>
      <c r="W80" s="134"/>
      <c r="X80" s="134"/>
      <c r="Y80" s="134"/>
      <c r="Z80" s="151"/>
      <c r="AA80" s="151"/>
    </row>
    <row r="81" spans="2:27" s="72" customFormat="1">
      <c r="B81" s="77">
        <v>34973</v>
      </c>
      <c r="C81" s="209" t="s">
        <v>601</v>
      </c>
      <c r="D81" s="154" t="str">
        <f t="shared" si="1"/>
        <v>_1995</v>
      </c>
      <c r="E81" s="211" t="s">
        <v>808</v>
      </c>
      <c r="F81" s="134"/>
      <c r="G81" s="134"/>
      <c r="H81" s="134"/>
      <c r="I81" s="134"/>
      <c r="J81" s="134"/>
      <c r="K81" s="134"/>
      <c r="L81" s="134"/>
      <c r="M81" s="134"/>
      <c r="N81" s="126">
        <v>9.56</v>
      </c>
      <c r="O81" s="126">
        <v>15.1</v>
      </c>
      <c r="P81" s="125">
        <v>1.3218770654329148</v>
      </c>
      <c r="Q81" s="125">
        <v>1.0010010010010011</v>
      </c>
      <c r="R81" s="134"/>
      <c r="S81" s="134"/>
      <c r="T81" s="134"/>
      <c r="U81" s="134"/>
      <c r="V81" s="134"/>
      <c r="W81" s="134"/>
      <c r="X81" s="134"/>
      <c r="Y81" s="134"/>
      <c r="Z81" s="151"/>
      <c r="AA81" s="151"/>
    </row>
    <row r="82" spans="2:27" s="72" customFormat="1">
      <c r="B82" s="77">
        <v>35004</v>
      </c>
      <c r="C82" s="209" t="s">
        <v>601</v>
      </c>
      <c r="D82" s="154" t="str">
        <f t="shared" si="1"/>
        <v>_1995</v>
      </c>
      <c r="E82" s="211" t="s">
        <v>809</v>
      </c>
      <c r="F82" s="134"/>
      <c r="G82" s="134"/>
      <c r="H82" s="134"/>
      <c r="I82" s="134"/>
      <c r="J82" s="134"/>
      <c r="K82" s="134"/>
      <c r="L82" s="134"/>
      <c r="M82" s="134"/>
      <c r="N82" s="126">
        <v>9.75</v>
      </c>
      <c r="O82" s="126">
        <v>15.3</v>
      </c>
      <c r="P82" s="125">
        <v>1.3183915622940015</v>
      </c>
      <c r="Q82" s="125">
        <v>0.98357430903904797</v>
      </c>
      <c r="R82" s="134"/>
      <c r="S82" s="134"/>
      <c r="T82" s="134"/>
      <c r="U82" s="134"/>
      <c r="V82" s="134"/>
      <c r="W82" s="134"/>
      <c r="X82" s="134"/>
      <c r="Y82" s="134"/>
      <c r="Z82" s="151"/>
      <c r="AA82" s="151"/>
    </row>
    <row r="83" spans="2:27" s="72" customFormat="1">
      <c r="B83" s="77">
        <v>35034</v>
      </c>
      <c r="C83" s="209" t="s">
        <v>601</v>
      </c>
      <c r="D83" s="154" t="str">
        <f t="shared" si="1"/>
        <v>_1995</v>
      </c>
      <c r="E83" s="211" t="s">
        <v>810</v>
      </c>
      <c r="F83" s="134"/>
      <c r="G83" s="134"/>
      <c r="H83" s="134"/>
      <c r="I83" s="134"/>
      <c r="J83" s="134"/>
      <c r="K83" s="134"/>
      <c r="L83" s="134"/>
      <c r="M83" s="134"/>
      <c r="N83" s="126">
        <v>9.4</v>
      </c>
      <c r="O83" s="126">
        <v>15.4</v>
      </c>
      <c r="P83" s="125">
        <v>1.3351134846461949</v>
      </c>
      <c r="Q83" s="125">
        <v>0.99462900338173854</v>
      </c>
      <c r="R83" s="134"/>
      <c r="S83" s="134"/>
      <c r="T83" s="134"/>
      <c r="U83" s="134"/>
      <c r="V83" s="134"/>
      <c r="W83" s="134"/>
      <c r="X83" s="134"/>
      <c r="Y83" s="134"/>
      <c r="Z83" s="151"/>
      <c r="AA83" s="151"/>
    </row>
    <row r="84" spans="2:27" s="72" customFormat="1">
      <c r="B84" s="77">
        <v>35065</v>
      </c>
      <c r="C84" s="210" t="s">
        <v>602</v>
      </c>
      <c r="D84" s="154" t="str">
        <f t="shared" si="1"/>
        <v>_1996</v>
      </c>
      <c r="E84" s="211" t="s">
        <v>811</v>
      </c>
      <c r="F84" s="134"/>
      <c r="G84" s="134"/>
      <c r="H84" s="134"/>
      <c r="I84" s="134"/>
      <c r="J84" s="134"/>
      <c r="K84" s="134"/>
      <c r="L84" s="134"/>
      <c r="M84" s="134"/>
      <c r="N84" s="126">
        <v>9.6</v>
      </c>
      <c r="O84" s="126">
        <v>15.4</v>
      </c>
      <c r="P84" s="125">
        <v>1.3404825737265416</v>
      </c>
      <c r="Q84" s="125">
        <v>0.99880143827407097</v>
      </c>
      <c r="R84" s="134"/>
      <c r="S84" s="134"/>
      <c r="T84" s="134"/>
      <c r="U84" s="134"/>
      <c r="V84" s="134"/>
      <c r="W84" s="134"/>
      <c r="X84" s="134"/>
      <c r="Y84" s="134"/>
      <c r="Z84" s="151"/>
      <c r="AA84" s="151"/>
    </row>
    <row r="85" spans="2:27" s="72" customFormat="1">
      <c r="B85" s="77">
        <v>35096</v>
      </c>
      <c r="C85" s="210" t="s">
        <v>602</v>
      </c>
      <c r="D85" s="154" t="str">
        <f t="shared" si="1"/>
        <v>_1996</v>
      </c>
      <c r="E85" s="211" t="s">
        <v>812</v>
      </c>
      <c r="F85" s="134"/>
      <c r="G85" s="134"/>
      <c r="H85" s="134"/>
      <c r="I85" s="134"/>
      <c r="J85" s="134"/>
      <c r="K85" s="134"/>
      <c r="L85" s="134"/>
      <c r="M85" s="134"/>
      <c r="N85" s="126">
        <v>9.4</v>
      </c>
      <c r="O85" s="126">
        <v>15.1</v>
      </c>
      <c r="P85" s="125">
        <v>1.3540961408259986</v>
      </c>
      <c r="Q85" s="125">
        <v>1.0328444536252841</v>
      </c>
      <c r="R85" s="134"/>
      <c r="S85" s="134"/>
      <c r="T85" s="134"/>
      <c r="U85" s="134"/>
      <c r="V85" s="134"/>
      <c r="W85" s="134"/>
      <c r="X85" s="134"/>
      <c r="Y85" s="134"/>
      <c r="Z85" s="151"/>
      <c r="AA85" s="151"/>
    </row>
    <row r="86" spans="2:27" s="72" customFormat="1">
      <c r="B86" s="77">
        <v>35125</v>
      </c>
      <c r="C86" s="210" t="s">
        <v>602</v>
      </c>
      <c r="D86" s="154" t="str">
        <f t="shared" si="1"/>
        <v>_1996</v>
      </c>
      <c r="E86" s="211" t="s">
        <v>813</v>
      </c>
      <c r="F86" s="134"/>
      <c r="G86" s="134"/>
      <c r="H86" s="134"/>
      <c r="I86" s="134"/>
      <c r="J86" s="134"/>
      <c r="K86" s="134"/>
      <c r="L86" s="134"/>
      <c r="M86" s="134"/>
      <c r="N86" s="126">
        <v>9.6</v>
      </c>
      <c r="O86" s="126">
        <v>15</v>
      </c>
      <c r="P86" s="125">
        <v>1.3157894736842106</v>
      </c>
      <c r="Q86" s="125">
        <v>1.0244851961889152</v>
      </c>
      <c r="R86" s="134"/>
      <c r="S86" s="134"/>
      <c r="T86" s="134"/>
      <c r="U86" s="134"/>
      <c r="V86" s="134"/>
      <c r="W86" s="134"/>
      <c r="X86" s="134"/>
      <c r="Y86" s="134"/>
      <c r="Z86" s="151"/>
      <c r="AA86" s="151"/>
    </row>
    <row r="87" spans="2:27" s="72" customFormat="1">
      <c r="B87" s="77">
        <v>35156</v>
      </c>
      <c r="C87" s="210" t="s">
        <v>603</v>
      </c>
      <c r="D87" s="154" t="str">
        <f t="shared" si="1"/>
        <v>_1996</v>
      </c>
      <c r="E87" s="211" t="s">
        <v>814</v>
      </c>
      <c r="F87" s="134"/>
      <c r="G87" s="134"/>
      <c r="H87" s="134"/>
      <c r="I87" s="134"/>
      <c r="J87" s="134"/>
      <c r="K87" s="134"/>
      <c r="L87" s="134"/>
      <c r="M87" s="134"/>
      <c r="N87" s="126">
        <v>9.5</v>
      </c>
      <c r="O87" s="126">
        <v>15</v>
      </c>
      <c r="P87" s="125">
        <v>1.2978585334198574</v>
      </c>
      <c r="Q87" s="125">
        <v>1.0192640913260627</v>
      </c>
      <c r="R87" s="134"/>
      <c r="S87" s="134"/>
      <c r="T87" s="134"/>
      <c r="U87" s="134"/>
      <c r="V87" s="134"/>
      <c r="W87" s="134"/>
      <c r="X87" s="134"/>
      <c r="Y87" s="134"/>
      <c r="Z87" s="151"/>
      <c r="AA87" s="151"/>
    </row>
    <row r="88" spans="2:27" s="72" customFormat="1">
      <c r="B88" s="77">
        <v>35186</v>
      </c>
      <c r="C88" s="210" t="s">
        <v>603</v>
      </c>
      <c r="D88" s="154" t="str">
        <f t="shared" si="1"/>
        <v>_1996</v>
      </c>
      <c r="E88" s="211" t="s">
        <v>815</v>
      </c>
      <c r="F88" s="134"/>
      <c r="G88" s="134"/>
      <c r="H88" s="134"/>
      <c r="I88" s="134"/>
      <c r="J88" s="134"/>
      <c r="K88" s="134"/>
      <c r="L88" s="134"/>
      <c r="M88" s="134"/>
      <c r="N88" s="126">
        <v>9.1999999999999993</v>
      </c>
      <c r="O88" s="126">
        <v>14.8</v>
      </c>
      <c r="P88" s="125">
        <v>1.2903225806451613</v>
      </c>
      <c r="Q88" s="125">
        <v>1.0299721907508497</v>
      </c>
      <c r="R88" s="134"/>
      <c r="S88" s="134"/>
      <c r="T88" s="134"/>
      <c r="U88" s="134"/>
      <c r="V88" s="134"/>
      <c r="W88" s="134"/>
      <c r="X88" s="134"/>
      <c r="Y88" s="134"/>
      <c r="Z88" s="151"/>
      <c r="AA88" s="151"/>
    </row>
    <row r="89" spans="2:27" s="72" customFormat="1">
      <c r="B89" s="77">
        <v>35217</v>
      </c>
      <c r="C89" s="210" t="s">
        <v>603</v>
      </c>
      <c r="D89" s="154" t="str">
        <f t="shared" si="1"/>
        <v>_1996</v>
      </c>
      <c r="E89" s="211" t="s">
        <v>816</v>
      </c>
      <c r="F89" s="134"/>
      <c r="G89" s="134"/>
      <c r="H89" s="134"/>
      <c r="I89" s="134"/>
      <c r="J89" s="134"/>
      <c r="K89" s="134"/>
      <c r="L89" s="134"/>
      <c r="M89" s="134"/>
      <c r="N89" s="126">
        <v>8</v>
      </c>
      <c r="O89" s="126">
        <v>14.4</v>
      </c>
      <c r="P89" s="125">
        <v>1.2853470437017995</v>
      </c>
      <c r="Q89" s="125">
        <v>1.0140959334753068</v>
      </c>
      <c r="R89" s="134"/>
      <c r="S89" s="134"/>
      <c r="T89" s="134"/>
      <c r="U89" s="134"/>
      <c r="V89" s="134"/>
      <c r="W89" s="134"/>
      <c r="X89" s="134"/>
      <c r="Y89" s="134"/>
      <c r="Z89" s="151"/>
      <c r="AA89" s="151"/>
    </row>
    <row r="90" spans="2:27" s="72" customFormat="1">
      <c r="B90" s="77">
        <v>35247</v>
      </c>
      <c r="C90" s="44" t="s">
        <v>604</v>
      </c>
      <c r="D90" s="154" t="str">
        <f t="shared" si="1"/>
        <v>_1996</v>
      </c>
      <c r="E90" s="211" t="s">
        <v>817</v>
      </c>
      <c r="F90" s="134"/>
      <c r="G90" s="134"/>
      <c r="H90" s="134"/>
      <c r="I90" s="134"/>
      <c r="J90" s="134"/>
      <c r="K90" s="134"/>
      <c r="L90" s="134"/>
      <c r="M90" s="134"/>
      <c r="N90" s="126">
        <v>6.8</v>
      </c>
      <c r="O90" s="126">
        <v>13.3</v>
      </c>
      <c r="P90" s="125">
        <v>1.287001287001287</v>
      </c>
      <c r="Q90" s="125">
        <v>0.99502487562189068</v>
      </c>
      <c r="R90" s="134"/>
      <c r="S90" s="134"/>
      <c r="T90" s="134"/>
      <c r="U90" s="134"/>
      <c r="V90" s="134"/>
      <c r="W90" s="134"/>
      <c r="X90" s="134"/>
      <c r="Y90" s="134"/>
      <c r="Z90" s="151"/>
      <c r="AA90" s="151"/>
    </row>
    <row r="91" spans="2:27" s="72" customFormat="1">
      <c r="B91" s="77">
        <v>35278</v>
      </c>
      <c r="C91" s="44" t="s">
        <v>604</v>
      </c>
      <c r="D91" s="154" t="str">
        <f t="shared" si="1"/>
        <v>_1996</v>
      </c>
      <c r="E91" s="211" t="s">
        <v>818</v>
      </c>
      <c r="F91" s="134"/>
      <c r="G91" s="134"/>
      <c r="H91" s="134"/>
      <c r="I91" s="134"/>
      <c r="J91" s="134"/>
      <c r="K91" s="134"/>
      <c r="L91" s="134"/>
      <c r="M91" s="134"/>
      <c r="N91" s="126">
        <v>5.9</v>
      </c>
      <c r="O91" s="126">
        <v>13.1</v>
      </c>
      <c r="P91" s="125">
        <v>1.3123359580052494</v>
      </c>
      <c r="Q91" s="125">
        <v>1.0375596596804317</v>
      </c>
      <c r="R91" s="134"/>
      <c r="S91" s="134"/>
      <c r="T91" s="134"/>
      <c r="U91" s="134"/>
      <c r="V91" s="134"/>
      <c r="W91" s="134"/>
      <c r="X91" s="134"/>
      <c r="Y91" s="134"/>
      <c r="Z91" s="151"/>
      <c r="AA91" s="151"/>
    </row>
    <row r="92" spans="2:27" s="72" customFormat="1">
      <c r="B92" s="77">
        <v>35309</v>
      </c>
      <c r="C92" s="44" t="s">
        <v>604</v>
      </c>
      <c r="D92" s="154" t="str">
        <f t="shared" si="1"/>
        <v>_1996</v>
      </c>
      <c r="E92" s="211" t="s">
        <v>819</v>
      </c>
      <c r="F92" s="134"/>
      <c r="G92" s="134"/>
      <c r="H92" s="134"/>
      <c r="I92" s="134"/>
      <c r="J92" s="134"/>
      <c r="K92" s="134"/>
      <c r="L92" s="134"/>
      <c r="M92" s="134"/>
      <c r="N92" s="126">
        <v>5.2</v>
      </c>
      <c r="O92" s="126">
        <v>11.7</v>
      </c>
      <c r="P92" s="125">
        <v>1.3297872340425532</v>
      </c>
      <c r="Q92" s="125">
        <v>1.053740779768177</v>
      </c>
      <c r="R92" s="134"/>
      <c r="S92" s="134"/>
      <c r="T92" s="134"/>
      <c r="U92" s="134"/>
      <c r="V92" s="134"/>
      <c r="W92" s="134"/>
      <c r="X92" s="134"/>
      <c r="Y92" s="134"/>
      <c r="Z92" s="151"/>
      <c r="AA92" s="151"/>
    </row>
    <row r="93" spans="2:27" s="72" customFormat="1">
      <c r="B93" s="77">
        <v>35339</v>
      </c>
      <c r="C93" s="209" t="s">
        <v>605</v>
      </c>
      <c r="D93" s="154" t="str">
        <f t="shared" si="1"/>
        <v>_1996</v>
      </c>
      <c r="E93" s="211" t="s">
        <v>820</v>
      </c>
      <c r="F93" s="134"/>
      <c r="G93" s="134"/>
      <c r="H93" s="134"/>
      <c r="I93" s="134"/>
      <c r="J93" s="134"/>
      <c r="K93" s="134"/>
      <c r="L93" s="134"/>
      <c r="M93" s="134"/>
      <c r="N93" s="126">
        <v>4.2</v>
      </c>
      <c r="O93" s="126">
        <v>11.1</v>
      </c>
      <c r="P93" s="125">
        <v>1.3345789403443213</v>
      </c>
      <c r="Q93" s="125">
        <v>1.056859015007398</v>
      </c>
      <c r="R93" s="134"/>
      <c r="S93" s="134"/>
      <c r="T93" s="134"/>
      <c r="U93" s="134"/>
      <c r="V93" s="134"/>
      <c r="W93" s="134"/>
      <c r="X93" s="134"/>
      <c r="Y93" s="134"/>
      <c r="Z93" s="151"/>
      <c r="AA93" s="151"/>
    </row>
    <row r="94" spans="2:27" s="72" customFormat="1">
      <c r="B94" s="77">
        <v>35370</v>
      </c>
      <c r="C94" s="209" t="s">
        <v>605</v>
      </c>
      <c r="D94" s="154" t="str">
        <f t="shared" si="1"/>
        <v>_1996</v>
      </c>
      <c r="E94" s="211" t="s">
        <v>821</v>
      </c>
      <c r="F94" s="134"/>
      <c r="G94" s="134"/>
      <c r="H94" s="134"/>
      <c r="I94" s="134"/>
      <c r="J94" s="134"/>
      <c r="K94" s="134"/>
      <c r="L94" s="134"/>
      <c r="M94" s="134"/>
      <c r="N94" s="126">
        <v>4.3</v>
      </c>
      <c r="O94" s="126">
        <v>10.6</v>
      </c>
      <c r="P94" s="125">
        <v>1.3422818791946309</v>
      </c>
      <c r="Q94" s="125">
        <v>1.088494611951671</v>
      </c>
      <c r="R94" s="134"/>
      <c r="S94" s="134"/>
      <c r="T94" s="134"/>
      <c r="U94" s="134"/>
      <c r="V94" s="134"/>
      <c r="W94" s="134"/>
      <c r="X94" s="134"/>
      <c r="Y94" s="134"/>
      <c r="Z94" s="151"/>
      <c r="AA94" s="151"/>
    </row>
    <row r="95" spans="2:27" s="72" customFormat="1">
      <c r="B95" s="77">
        <v>35400</v>
      </c>
      <c r="C95" s="209" t="s">
        <v>605</v>
      </c>
      <c r="D95" s="154" t="str">
        <f t="shared" si="1"/>
        <v>_1996</v>
      </c>
      <c r="E95" s="211" t="s">
        <v>822</v>
      </c>
      <c r="F95" s="134"/>
      <c r="G95" s="134"/>
      <c r="H95" s="134"/>
      <c r="I95" s="134"/>
      <c r="J95" s="134"/>
      <c r="K95" s="134"/>
      <c r="L95" s="134"/>
      <c r="M95" s="134"/>
      <c r="N95" s="126">
        <v>4</v>
      </c>
      <c r="O95" s="126">
        <v>10.199999999999999</v>
      </c>
      <c r="P95" s="125">
        <v>1.3468013468013467</v>
      </c>
      <c r="Q95" s="125">
        <v>1.0725010725010724</v>
      </c>
      <c r="R95" s="134"/>
      <c r="S95" s="134"/>
      <c r="T95" s="134"/>
      <c r="U95" s="134"/>
      <c r="V95" s="134"/>
      <c r="W95" s="134"/>
      <c r="X95" s="134"/>
      <c r="Y95" s="134"/>
      <c r="Z95" s="151"/>
      <c r="AA95" s="151"/>
    </row>
    <row r="96" spans="2:27" s="72" customFormat="1">
      <c r="B96" s="77">
        <v>35431</v>
      </c>
      <c r="C96" s="210" t="s">
        <v>606</v>
      </c>
      <c r="D96" s="154" t="str">
        <f t="shared" si="1"/>
        <v>_1997</v>
      </c>
      <c r="E96" s="211" t="s">
        <v>823</v>
      </c>
      <c r="F96" s="134"/>
      <c r="G96" s="134"/>
      <c r="H96" s="134"/>
      <c r="I96" s="134"/>
      <c r="J96" s="134"/>
      <c r="K96" s="134"/>
      <c r="L96" s="134"/>
      <c r="M96" s="134"/>
      <c r="N96" s="126">
        <v>3.9</v>
      </c>
      <c r="O96" s="126">
        <v>10.4</v>
      </c>
      <c r="P96" s="125">
        <v>1.3736263736263736</v>
      </c>
      <c r="Q96" s="125">
        <v>1.045915699194645</v>
      </c>
      <c r="R96" s="134"/>
      <c r="S96" s="134"/>
      <c r="T96" s="134"/>
      <c r="U96" s="134"/>
      <c r="V96" s="134"/>
      <c r="W96" s="134"/>
      <c r="X96" s="134"/>
      <c r="Y96" s="134"/>
      <c r="Z96" s="151"/>
      <c r="AA96" s="151"/>
    </row>
    <row r="97" spans="2:27" s="72" customFormat="1">
      <c r="B97" s="77">
        <v>35462</v>
      </c>
      <c r="C97" s="210" t="s">
        <v>606</v>
      </c>
      <c r="D97" s="154" t="str">
        <f t="shared" si="1"/>
        <v>_1997</v>
      </c>
      <c r="E97" s="211" t="s">
        <v>824</v>
      </c>
      <c r="F97" s="134"/>
      <c r="G97" s="134"/>
      <c r="H97" s="134"/>
      <c r="I97" s="134"/>
      <c r="J97" s="134"/>
      <c r="K97" s="134"/>
      <c r="L97" s="134"/>
      <c r="M97" s="134"/>
      <c r="N97" s="126">
        <v>4.0999999999999996</v>
      </c>
      <c r="O97" s="126">
        <v>10.5</v>
      </c>
      <c r="P97" s="125">
        <v>1.3888888888888888</v>
      </c>
      <c r="Q97" s="125">
        <v>1.0770059235325795</v>
      </c>
      <c r="R97" s="134"/>
      <c r="S97" s="134"/>
      <c r="T97" s="134"/>
      <c r="U97" s="134"/>
      <c r="V97" s="134"/>
      <c r="W97" s="134"/>
      <c r="X97" s="134"/>
      <c r="Y97" s="134"/>
      <c r="Z97" s="151"/>
      <c r="AA97" s="151"/>
    </row>
    <row r="98" spans="2:27" s="72" customFormat="1">
      <c r="B98" s="77">
        <v>35490</v>
      </c>
      <c r="C98" s="210" t="s">
        <v>606</v>
      </c>
      <c r="D98" s="154" t="str">
        <f t="shared" si="1"/>
        <v>_1997</v>
      </c>
      <c r="E98" s="211" t="s">
        <v>825</v>
      </c>
      <c r="F98" s="134"/>
      <c r="G98" s="134"/>
      <c r="H98" s="134"/>
      <c r="I98" s="134"/>
      <c r="J98" s="134"/>
      <c r="K98" s="134"/>
      <c r="L98" s="134"/>
      <c r="M98" s="134"/>
      <c r="N98" s="126">
        <v>4.0999999999999996</v>
      </c>
      <c r="O98" s="126">
        <v>10.4</v>
      </c>
      <c r="P98" s="125">
        <v>1.3869625520110958</v>
      </c>
      <c r="Q98" s="125">
        <v>1.0907504363001745</v>
      </c>
      <c r="R98" s="134"/>
      <c r="S98" s="134"/>
      <c r="T98" s="134"/>
      <c r="U98" s="134"/>
      <c r="V98" s="134"/>
      <c r="W98" s="134"/>
      <c r="X98" s="134"/>
      <c r="Y98" s="134"/>
      <c r="Z98" s="151"/>
      <c r="AA98" s="151"/>
    </row>
    <row r="99" spans="2:27" s="72" customFormat="1">
      <c r="B99" s="77">
        <v>35521</v>
      </c>
      <c r="C99" s="210" t="s">
        <v>607</v>
      </c>
      <c r="D99" s="154" t="str">
        <f t="shared" si="1"/>
        <v>_1997</v>
      </c>
      <c r="E99" s="211" t="s">
        <v>826</v>
      </c>
      <c r="F99" s="134"/>
      <c r="G99" s="134"/>
      <c r="H99" s="134"/>
      <c r="I99" s="134"/>
      <c r="J99" s="134"/>
      <c r="K99" s="134"/>
      <c r="L99" s="134"/>
      <c r="M99" s="134"/>
      <c r="N99" s="126">
        <v>3.9</v>
      </c>
      <c r="O99" s="126">
        <v>10.4</v>
      </c>
      <c r="P99" s="125">
        <v>1.389854065323141</v>
      </c>
      <c r="Q99" s="125">
        <v>1.0855405992184108</v>
      </c>
      <c r="R99" s="134"/>
      <c r="S99" s="134"/>
      <c r="T99" s="134"/>
      <c r="U99" s="134"/>
      <c r="V99" s="134"/>
      <c r="W99" s="134"/>
      <c r="X99" s="134"/>
      <c r="Y99" s="134"/>
      <c r="Z99" s="151"/>
      <c r="AA99" s="151"/>
    </row>
    <row r="100" spans="2:27" s="72" customFormat="1">
      <c r="B100" s="77">
        <v>35551</v>
      </c>
      <c r="C100" s="210" t="s">
        <v>607</v>
      </c>
      <c r="D100" s="154" t="str">
        <f t="shared" si="1"/>
        <v>_1997</v>
      </c>
      <c r="E100" s="211" t="s">
        <v>827</v>
      </c>
      <c r="F100" s="134"/>
      <c r="G100" s="134"/>
      <c r="H100" s="134"/>
      <c r="I100" s="134"/>
      <c r="J100" s="134"/>
      <c r="K100" s="134"/>
      <c r="L100" s="134"/>
      <c r="M100" s="134"/>
      <c r="N100" s="126">
        <v>3.9</v>
      </c>
      <c r="O100" s="126">
        <v>10.4</v>
      </c>
      <c r="P100" s="125">
        <v>1.3966480446927374</v>
      </c>
      <c r="Q100" s="125">
        <v>1.0628122010840686</v>
      </c>
      <c r="R100" s="134"/>
      <c r="S100" s="134"/>
      <c r="T100" s="134"/>
      <c r="U100" s="134"/>
      <c r="V100" s="134"/>
      <c r="W100" s="134"/>
      <c r="X100" s="134"/>
      <c r="Y100" s="134"/>
      <c r="Z100" s="151"/>
      <c r="AA100" s="151"/>
    </row>
    <row r="101" spans="2:27" s="72" customFormat="1">
      <c r="B101" s="77">
        <v>35582</v>
      </c>
      <c r="C101" s="210" t="s">
        <v>607</v>
      </c>
      <c r="D101" s="154" t="str">
        <f t="shared" si="1"/>
        <v>_1997</v>
      </c>
      <c r="E101" s="211" t="s">
        <v>828</v>
      </c>
      <c r="F101" s="134"/>
      <c r="G101" s="134"/>
      <c r="H101" s="134"/>
      <c r="I101" s="134"/>
      <c r="J101" s="134"/>
      <c r="K101" s="134"/>
      <c r="L101" s="134"/>
      <c r="M101" s="134"/>
      <c r="N101" s="126">
        <v>3.9</v>
      </c>
      <c r="O101" s="126">
        <v>10.5</v>
      </c>
      <c r="P101" s="125">
        <v>1.4015416958654519</v>
      </c>
      <c r="Q101" s="125">
        <v>1.0448229025180233</v>
      </c>
      <c r="R101" s="134"/>
      <c r="S101" s="134"/>
      <c r="T101" s="134"/>
      <c r="U101" s="134"/>
      <c r="V101" s="134"/>
      <c r="W101" s="134"/>
      <c r="X101" s="134"/>
      <c r="Y101" s="134"/>
      <c r="Z101" s="151"/>
      <c r="AA101" s="151"/>
    </row>
    <row r="102" spans="2:27" s="72" customFormat="1">
      <c r="B102" s="77">
        <v>35612</v>
      </c>
      <c r="C102" s="44" t="s">
        <v>608</v>
      </c>
      <c r="D102" s="154" t="str">
        <f t="shared" si="1"/>
        <v>_1997</v>
      </c>
      <c r="E102" s="211" t="s">
        <v>829</v>
      </c>
      <c r="F102" s="134"/>
      <c r="G102" s="134"/>
      <c r="H102" s="134"/>
      <c r="I102" s="134"/>
      <c r="J102" s="134"/>
      <c r="K102" s="134"/>
      <c r="L102" s="134"/>
      <c r="M102" s="134"/>
      <c r="N102" s="126">
        <v>3.9</v>
      </c>
      <c r="O102" s="126">
        <v>10.5</v>
      </c>
      <c r="P102" s="125">
        <v>1.400560224089636</v>
      </c>
      <c r="Q102" s="125">
        <v>1.0441683199331733</v>
      </c>
      <c r="R102" s="134"/>
      <c r="S102" s="134"/>
      <c r="T102" s="134"/>
      <c r="U102" s="134"/>
      <c r="V102" s="134"/>
      <c r="W102" s="134"/>
      <c r="X102" s="134"/>
      <c r="Y102" s="134"/>
      <c r="Z102" s="151"/>
      <c r="AA102" s="151"/>
    </row>
    <row r="103" spans="2:27" s="72" customFormat="1">
      <c r="B103" s="77">
        <v>35643</v>
      </c>
      <c r="C103" s="44" t="s">
        <v>608</v>
      </c>
      <c r="D103" s="154" t="str">
        <f t="shared" si="1"/>
        <v>_1997</v>
      </c>
      <c r="E103" s="211" t="s">
        <v>830</v>
      </c>
      <c r="F103" s="134"/>
      <c r="G103" s="134"/>
      <c r="H103" s="134"/>
      <c r="I103" s="134"/>
      <c r="J103" s="134"/>
      <c r="K103" s="134"/>
      <c r="L103" s="134"/>
      <c r="M103" s="134"/>
      <c r="N103" s="126">
        <v>4.0999999999999996</v>
      </c>
      <c r="O103" s="126">
        <v>10.4</v>
      </c>
      <c r="P103" s="125">
        <v>1.4224751066856332</v>
      </c>
      <c r="Q103" s="125">
        <v>1.0441683199331733</v>
      </c>
      <c r="R103" s="134"/>
      <c r="S103" s="134"/>
      <c r="T103" s="134"/>
      <c r="U103" s="134"/>
      <c r="V103" s="134"/>
      <c r="W103" s="134"/>
      <c r="X103" s="134"/>
      <c r="Y103" s="134"/>
      <c r="Z103" s="151"/>
      <c r="AA103" s="151"/>
    </row>
    <row r="104" spans="2:27" s="72" customFormat="1">
      <c r="B104" s="77">
        <v>35674</v>
      </c>
      <c r="C104" s="44" t="s">
        <v>608</v>
      </c>
      <c r="D104" s="154" t="str">
        <f t="shared" si="1"/>
        <v>_1997</v>
      </c>
      <c r="E104" s="211" t="s">
        <v>831</v>
      </c>
      <c r="F104" s="134"/>
      <c r="G104" s="134"/>
      <c r="H104" s="134"/>
      <c r="I104" s="134"/>
      <c r="J104" s="134"/>
      <c r="K104" s="134"/>
      <c r="L104" s="134"/>
      <c r="M104" s="134"/>
      <c r="N104" s="126">
        <v>4.0999999999999996</v>
      </c>
      <c r="O104" s="126">
        <v>10.5</v>
      </c>
      <c r="P104" s="125">
        <v>1.4367816091954024</v>
      </c>
      <c r="Q104" s="125">
        <v>1.0339123242349049</v>
      </c>
      <c r="R104" s="134"/>
      <c r="S104" s="134"/>
      <c r="T104" s="134"/>
      <c r="U104" s="134"/>
      <c r="V104" s="134"/>
      <c r="W104" s="134"/>
      <c r="X104" s="134"/>
      <c r="Y104" s="134"/>
      <c r="Z104" s="151"/>
      <c r="AA104" s="151"/>
    </row>
    <row r="105" spans="2:27" s="72" customFormat="1">
      <c r="B105" s="77">
        <v>35704</v>
      </c>
      <c r="C105" s="209" t="s">
        <v>609</v>
      </c>
      <c r="D105" s="154" t="str">
        <f t="shared" si="1"/>
        <v>_1997</v>
      </c>
      <c r="E105" s="211" t="s">
        <v>832</v>
      </c>
      <c r="F105" s="134"/>
      <c r="G105" s="134"/>
      <c r="H105" s="134"/>
      <c r="I105" s="134"/>
      <c r="J105" s="134"/>
      <c r="K105" s="134"/>
      <c r="L105" s="134"/>
      <c r="M105" s="134"/>
      <c r="N105" s="126">
        <v>4.2</v>
      </c>
      <c r="O105" s="126">
        <v>10.4</v>
      </c>
      <c r="P105" s="125">
        <v>1.5174506828528072</v>
      </c>
      <c r="Q105" s="125">
        <v>1.0665529010238908</v>
      </c>
      <c r="R105" s="134"/>
      <c r="S105" s="134"/>
      <c r="T105" s="134"/>
      <c r="U105" s="134"/>
      <c r="V105" s="134"/>
      <c r="W105" s="134"/>
      <c r="X105" s="134"/>
      <c r="Y105" s="134"/>
      <c r="Z105" s="151"/>
      <c r="AA105" s="151"/>
    </row>
    <row r="106" spans="2:27" s="72" customFormat="1">
      <c r="B106" s="77">
        <v>35735</v>
      </c>
      <c r="C106" s="209" t="s">
        <v>609</v>
      </c>
      <c r="D106" s="154" t="str">
        <f t="shared" si="1"/>
        <v>_1997</v>
      </c>
      <c r="E106" s="211" t="s">
        <v>833</v>
      </c>
      <c r="F106" s="134"/>
      <c r="G106" s="134"/>
      <c r="H106" s="134"/>
      <c r="I106" s="134"/>
      <c r="J106" s="134"/>
      <c r="K106" s="134"/>
      <c r="L106" s="134"/>
      <c r="M106" s="134"/>
      <c r="N106" s="126">
        <v>4.4000000000000004</v>
      </c>
      <c r="O106" s="126">
        <v>10.5</v>
      </c>
      <c r="P106" s="125">
        <v>1.6666666666666667</v>
      </c>
      <c r="Q106" s="125">
        <v>1.1346873936230568</v>
      </c>
      <c r="R106" s="134"/>
      <c r="S106" s="134"/>
      <c r="T106" s="134"/>
      <c r="U106" s="134"/>
      <c r="V106" s="134"/>
      <c r="W106" s="134"/>
      <c r="X106" s="134"/>
      <c r="Y106" s="134"/>
      <c r="Z106" s="151"/>
      <c r="AA106" s="151"/>
    </row>
    <row r="107" spans="2:27" s="72" customFormat="1">
      <c r="B107" s="77">
        <v>35765</v>
      </c>
      <c r="C107" s="209" t="s">
        <v>609</v>
      </c>
      <c r="D107" s="154" t="str">
        <f t="shared" si="1"/>
        <v>_1997</v>
      </c>
      <c r="E107" s="211" t="s">
        <v>834</v>
      </c>
      <c r="F107" s="134"/>
      <c r="G107" s="134"/>
      <c r="H107" s="134"/>
      <c r="I107" s="134"/>
      <c r="J107" s="134"/>
      <c r="K107" s="134"/>
      <c r="L107" s="134"/>
      <c r="M107" s="134"/>
      <c r="N107" s="126">
        <v>5.0999999999999996</v>
      </c>
      <c r="O107" s="126">
        <v>10.6</v>
      </c>
      <c r="P107" s="125">
        <v>1.7513134851138354</v>
      </c>
      <c r="Q107" s="125">
        <v>1.1431184270690444</v>
      </c>
      <c r="R107" s="134"/>
      <c r="S107" s="134"/>
      <c r="T107" s="134"/>
      <c r="U107" s="134"/>
      <c r="V107" s="134"/>
      <c r="W107" s="134"/>
      <c r="X107" s="134"/>
      <c r="Y107" s="134"/>
      <c r="Z107" s="151"/>
      <c r="AA107" s="151"/>
    </row>
    <row r="108" spans="2:27" s="72" customFormat="1">
      <c r="B108" s="77">
        <v>35796</v>
      </c>
      <c r="C108" s="210" t="s">
        <v>610</v>
      </c>
      <c r="D108" s="154" t="str">
        <f t="shared" si="1"/>
        <v>_1998</v>
      </c>
      <c r="E108" s="211" t="s">
        <v>835</v>
      </c>
      <c r="F108" s="134"/>
      <c r="G108" s="134"/>
      <c r="H108" s="134"/>
      <c r="I108" s="134"/>
      <c r="J108" s="134"/>
      <c r="K108" s="134"/>
      <c r="L108" s="134"/>
      <c r="M108" s="134"/>
      <c r="N108" s="126">
        <v>5.6</v>
      </c>
      <c r="O108" s="126">
        <v>12.3</v>
      </c>
      <c r="P108" s="125">
        <v>1.7969451931716083</v>
      </c>
      <c r="Q108" s="125">
        <v>1.2035142616440004</v>
      </c>
      <c r="R108" s="134"/>
      <c r="S108" s="134"/>
      <c r="T108" s="134"/>
      <c r="U108" s="134"/>
      <c r="V108" s="134"/>
      <c r="W108" s="134"/>
      <c r="X108" s="134"/>
      <c r="Y108" s="134"/>
      <c r="Z108" s="151"/>
      <c r="AA108" s="151"/>
    </row>
    <row r="109" spans="2:27" s="72" customFormat="1">
      <c r="B109" s="77">
        <v>35827</v>
      </c>
      <c r="C109" s="210" t="s">
        <v>610</v>
      </c>
      <c r="D109" s="154" t="str">
        <f t="shared" si="1"/>
        <v>_1998</v>
      </c>
      <c r="E109" s="211" t="s">
        <v>836</v>
      </c>
      <c r="F109" s="134"/>
      <c r="G109" s="134"/>
      <c r="H109" s="134"/>
      <c r="I109" s="134"/>
      <c r="J109" s="134"/>
      <c r="K109" s="134"/>
      <c r="L109" s="134"/>
      <c r="M109" s="134"/>
      <c r="N109" s="126">
        <v>6.4</v>
      </c>
      <c r="O109" s="126">
        <v>12</v>
      </c>
      <c r="P109" s="125">
        <v>1.8050541516245486</v>
      </c>
      <c r="Q109" s="125">
        <v>1.2172854534388313</v>
      </c>
      <c r="R109" s="134"/>
      <c r="S109" s="134"/>
      <c r="T109" s="134"/>
      <c r="U109" s="134"/>
      <c r="V109" s="134"/>
      <c r="W109" s="134"/>
      <c r="X109" s="134"/>
      <c r="Y109" s="134"/>
      <c r="Z109" s="151"/>
      <c r="AA109" s="151"/>
    </row>
    <row r="110" spans="2:27" s="72" customFormat="1">
      <c r="B110" s="77">
        <v>35855</v>
      </c>
      <c r="C110" s="210" t="s">
        <v>610</v>
      </c>
      <c r="D110" s="154" t="str">
        <f t="shared" si="1"/>
        <v>_1998</v>
      </c>
      <c r="E110" s="211" t="s">
        <v>837</v>
      </c>
      <c r="F110" s="134"/>
      <c r="G110" s="134"/>
      <c r="H110" s="134"/>
      <c r="I110" s="134"/>
      <c r="J110" s="134"/>
      <c r="K110" s="134"/>
      <c r="L110" s="134"/>
      <c r="M110" s="134"/>
      <c r="N110" s="126">
        <v>6.7</v>
      </c>
      <c r="O110" s="126">
        <v>13.3</v>
      </c>
      <c r="P110" s="125">
        <v>1.9685039370078741</v>
      </c>
      <c r="Q110" s="125">
        <v>1.3046314416177431</v>
      </c>
      <c r="R110" s="134"/>
      <c r="S110" s="134"/>
      <c r="T110" s="134"/>
      <c r="U110" s="134"/>
      <c r="V110" s="134"/>
      <c r="W110" s="134"/>
      <c r="X110" s="134"/>
      <c r="Y110" s="134"/>
      <c r="Z110" s="151"/>
      <c r="AA110" s="151"/>
    </row>
    <row r="111" spans="2:27" s="72" customFormat="1">
      <c r="B111" s="77">
        <v>35886</v>
      </c>
      <c r="C111" s="210" t="s">
        <v>611</v>
      </c>
      <c r="D111" s="154" t="str">
        <f t="shared" si="1"/>
        <v>_1998</v>
      </c>
      <c r="E111" s="211" t="s">
        <v>838</v>
      </c>
      <c r="F111" s="134"/>
      <c r="G111" s="134"/>
      <c r="H111" s="134"/>
      <c r="I111" s="134"/>
      <c r="J111" s="134"/>
      <c r="K111" s="134"/>
      <c r="L111" s="134"/>
      <c r="M111" s="134"/>
      <c r="N111" s="126">
        <v>7.9</v>
      </c>
      <c r="O111" s="126">
        <v>17.3</v>
      </c>
      <c r="P111" s="125">
        <v>2.0449897750511248</v>
      </c>
      <c r="Q111" s="125">
        <v>1.3290802764486975</v>
      </c>
      <c r="R111" s="134"/>
      <c r="S111" s="134"/>
      <c r="T111" s="134"/>
      <c r="U111" s="134"/>
      <c r="V111" s="134"/>
      <c r="W111" s="134"/>
      <c r="X111" s="134"/>
      <c r="Y111" s="134"/>
      <c r="Z111" s="151"/>
      <c r="AA111" s="151"/>
    </row>
    <row r="112" spans="2:27" s="72" customFormat="1">
      <c r="B112" s="77">
        <v>35916</v>
      </c>
      <c r="C112" s="210" t="s">
        <v>611</v>
      </c>
      <c r="D112" s="154" t="str">
        <f t="shared" si="1"/>
        <v>_1998</v>
      </c>
      <c r="E112" s="211" t="s">
        <v>839</v>
      </c>
      <c r="F112" s="134"/>
      <c r="G112" s="134"/>
      <c r="H112" s="134"/>
      <c r="I112" s="134"/>
      <c r="J112" s="134"/>
      <c r="K112" s="134"/>
      <c r="L112" s="134"/>
      <c r="M112" s="134"/>
      <c r="N112" s="126">
        <v>8.4</v>
      </c>
      <c r="O112" s="126">
        <v>17.600000000000001</v>
      </c>
      <c r="P112" s="125">
        <v>2.0661157024793391</v>
      </c>
      <c r="Q112" s="125">
        <v>1.289324394017535</v>
      </c>
      <c r="R112" s="134"/>
      <c r="S112" s="134"/>
      <c r="T112" s="134"/>
      <c r="U112" s="134"/>
      <c r="V112" s="134"/>
      <c r="W112" s="134"/>
      <c r="X112" s="134"/>
      <c r="Y112" s="134"/>
      <c r="Z112" s="151"/>
      <c r="AA112" s="151"/>
    </row>
    <row r="113" spans="2:27" s="72" customFormat="1">
      <c r="B113" s="77">
        <v>35947</v>
      </c>
      <c r="C113" s="210" t="s">
        <v>611</v>
      </c>
      <c r="D113" s="154" t="str">
        <f t="shared" si="1"/>
        <v>_1998</v>
      </c>
      <c r="E113" s="211" t="s">
        <v>840</v>
      </c>
      <c r="F113" s="134"/>
      <c r="G113" s="134"/>
      <c r="H113" s="134"/>
      <c r="I113" s="134"/>
      <c r="J113" s="134"/>
      <c r="K113" s="134"/>
      <c r="L113" s="134"/>
      <c r="M113" s="134"/>
      <c r="N113" s="126">
        <v>8.6999999999999993</v>
      </c>
      <c r="O113" s="126">
        <v>17.7</v>
      </c>
      <c r="P113" s="125">
        <v>2.1390374331550799</v>
      </c>
      <c r="Q113" s="125">
        <v>1.310615989515072</v>
      </c>
      <c r="R113" s="134"/>
      <c r="S113" s="134"/>
      <c r="T113" s="134"/>
      <c r="U113" s="134"/>
      <c r="V113" s="134"/>
      <c r="W113" s="134"/>
      <c r="X113" s="134"/>
      <c r="Y113" s="134"/>
      <c r="Z113" s="151"/>
      <c r="AA113" s="151"/>
    </row>
    <row r="114" spans="2:27" s="72" customFormat="1">
      <c r="B114" s="77">
        <v>35977</v>
      </c>
      <c r="C114" s="44" t="s">
        <v>612</v>
      </c>
      <c r="D114" s="154" t="str">
        <f t="shared" si="1"/>
        <v>_1998</v>
      </c>
      <c r="E114" s="211" t="s">
        <v>841</v>
      </c>
      <c r="F114" s="134"/>
      <c r="G114" s="134"/>
      <c r="H114" s="134"/>
      <c r="I114" s="134"/>
      <c r="J114" s="134"/>
      <c r="K114" s="134"/>
      <c r="L114" s="134"/>
      <c r="M114" s="134"/>
      <c r="N114" s="126">
        <v>9.3000000000000007</v>
      </c>
      <c r="O114" s="126">
        <v>18.5</v>
      </c>
      <c r="P114" s="125">
        <v>2.4154589371980677</v>
      </c>
      <c r="Q114" s="125">
        <v>1.4766686355581806</v>
      </c>
      <c r="R114" s="134"/>
      <c r="S114" s="134"/>
      <c r="T114" s="134"/>
      <c r="U114" s="134"/>
      <c r="V114" s="134"/>
      <c r="W114" s="134"/>
      <c r="X114" s="134"/>
      <c r="Y114" s="134"/>
      <c r="Z114" s="151"/>
      <c r="AA114" s="151"/>
    </row>
    <row r="115" spans="2:27" s="72" customFormat="1">
      <c r="B115" s="77">
        <v>36008</v>
      </c>
      <c r="C115" s="44" t="s">
        <v>612</v>
      </c>
      <c r="D115" s="154" t="str">
        <f t="shared" si="1"/>
        <v>_1998</v>
      </c>
      <c r="E115" s="211" t="s">
        <v>842</v>
      </c>
      <c r="F115" s="134"/>
      <c r="G115" s="134"/>
      <c r="H115" s="134"/>
      <c r="I115" s="134"/>
      <c r="J115" s="134"/>
      <c r="K115" s="134"/>
      <c r="L115" s="134"/>
      <c r="M115" s="134"/>
      <c r="N115" s="126">
        <v>10.199999999999999</v>
      </c>
      <c r="O115" s="126">
        <v>21.9</v>
      </c>
      <c r="P115" s="125">
        <v>2.2471910112359552</v>
      </c>
      <c r="Q115" s="125">
        <v>1.2779552715654952</v>
      </c>
      <c r="R115" s="134"/>
      <c r="S115" s="134"/>
      <c r="T115" s="134"/>
      <c r="U115" s="134"/>
      <c r="V115" s="134"/>
      <c r="W115" s="134"/>
      <c r="X115" s="134"/>
      <c r="Y115" s="134"/>
      <c r="Z115" s="151"/>
      <c r="AA115" s="151"/>
    </row>
    <row r="116" spans="2:27" s="72" customFormat="1">
      <c r="B116" s="77">
        <v>36039</v>
      </c>
      <c r="C116" s="44" t="s">
        <v>612</v>
      </c>
      <c r="D116" s="154" t="str">
        <f t="shared" si="1"/>
        <v>_1998</v>
      </c>
      <c r="E116" s="211" t="s">
        <v>843</v>
      </c>
      <c r="F116" s="134"/>
      <c r="G116" s="134"/>
      <c r="H116" s="134"/>
      <c r="I116" s="134"/>
      <c r="J116" s="134"/>
      <c r="K116" s="134"/>
      <c r="L116" s="134"/>
      <c r="M116" s="134"/>
      <c r="N116" s="126">
        <v>9.9</v>
      </c>
      <c r="O116" s="126">
        <v>21.7</v>
      </c>
      <c r="P116" s="125">
        <v>2.2779043280182232</v>
      </c>
      <c r="Q116" s="125">
        <v>1.3540961408259986</v>
      </c>
      <c r="R116" s="134"/>
      <c r="S116" s="134"/>
      <c r="T116" s="134"/>
      <c r="U116" s="134"/>
      <c r="V116" s="134"/>
      <c r="W116" s="134"/>
      <c r="X116" s="134"/>
      <c r="Y116" s="134"/>
      <c r="Z116" s="151"/>
      <c r="AA116" s="151"/>
    </row>
    <row r="117" spans="2:27" s="72" customFormat="1">
      <c r="B117" s="77">
        <v>36069</v>
      </c>
      <c r="C117" s="209" t="s">
        <v>613</v>
      </c>
      <c r="D117" s="154" t="str">
        <f t="shared" si="1"/>
        <v>_1998</v>
      </c>
      <c r="E117" s="211" t="s">
        <v>844</v>
      </c>
      <c r="F117" s="134"/>
      <c r="G117" s="134"/>
      <c r="H117" s="134"/>
      <c r="I117" s="134"/>
      <c r="J117" s="134"/>
      <c r="K117" s="134"/>
      <c r="L117" s="134"/>
      <c r="M117" s="134"/>
      <c r="N117" s="126">
        <v>9.6</v>
      </c>
      <c r="O117" s="126">
        <v>20.6</v>
      </c>
      <c r="P117" s="125">
        <v>2.1739130434782608</v>
      </c>
      <c r="Q117" s="125">
        <v>1.3596193065941535</v>
      </c>
      <c r="R117" s="134"/>
      <c r="S117" s="134"/>
      <c r="T117" s="134"/>
      <c r="U117" s="134"/>
      <c r="V117" s="134"/>
      <c r="W117" s="134"/>
      <c r="X117" s="134"/>
      <c r="Y117" s="134"/>
      <c r="Z117" s="151"/>
      <c r="AA117" s="151"/>
    </row>
    <row r="118" spans="2:27" s="72" customFormat="1">
      <c r="B118" s="77">
        <v>36100</v>
      </c>
      <c r="C118" s="209" t="s">
        <v>613</v>
      </c>
      <c r="D118" s="154" t="str">
        <f t="shared" si="1"/>
        <v>_1998</v>
      </c>
      <c r="E118" s="211" t="s">
        <v>845</v>
      </c>
      <c r="F118" s="134"/>
      <c r="G118" s="134"/>
      <c r="H118" s="134"/>
      <c r="I118" s="134"/>
      <c r="J118" s="134"/>
      <c r="K118" s="134"/>
      <c r="L118" s="134"/>
      <c r="M118" s="134"/>
      <c r="N118" s="126">
        <v>8.9</v>
      </c>
      <c r="O118" s="126">
        <v>19.399999999999999</v>
      </c>
      <c r="P118" s="125">
        <v>2.1052631578947367</v>
      </c>
      <c r="Q118" s="125">
        <v>1.3292569453675396</v>
      </c>
      <c r="R118" s="134"/>
      <c r="S118" s="134"/>
      <c r="T118" s="134"/>
      <c r="U118" s="134"/>
      <c r="V118" s="134"/>
      <c r="W118" s="134"/>
      <c r="X118" s="134"/>
      <c r="Y118" s="134"/>
      <c r="Z118" s="151"/>
      <c r="AA118" s="151"/>
    </row>
    <row r="119" spans="2:27" s="72" customFormat="1">
      <c r="B119" s="77">
        <v>36130</v>
      </c>
      <c r="C119" s="209" t="s">
        <v>613</v>
      </c>
      <c r="D119" s="154" t="str">
        <f t="shared" si="1"/>
        <v>_1998</v>
      </c>
      <c r="E119" s="211" t="s">
        <v>846</v>
      </c>
      <c r="F119" s="134"/>
      <c r="G119" s="134"/>
      <c r="H119" s="134"/>
      <c r="I119" s="134"/>
      <c r="J119" s="134"/>
      <c r="K119" s="134"/>
      <c r="L119" s="134"/>
      <c r="M119" s="134"/>
      <c r="N119" s="126">
        <v>8.6999999999999993</v>
      </c>
      <c r="O119" s="126">
        <v>20.2</v>
      </c>
      <c r="P119" s="125">
        <v>2.0964360587002098</v>
      </c>
      <c r="Q119" s="125">
        <v>1.2876641771825907</v>
      </c>
      <c r="R119" s="134"/>
      <c r="S119" s="134"/>
      <c r="T119" s="134"/>
      <c r="U119" s="134"/>
      <c r="V119" s="134"/>
      <c r="W119" s="134"/>
      <c r="X119" s="134"/>
      <c r="Y119" s="134"/>
      <c r="Z119" s="151"/>
      <c r="AA119" s="151"/>
    </row>
    <row r="120" spans="2:27" s="72" customFormat="1">
      <c r="B120" s="77">
        <v>36161</v>
      </c>
      <c r="C120" s="210" t="s">
        <v>614</v>
      </c>
      <c r="D120" s="154" t="str">
        <f t="shared" si="1"/>
        <v>_1999</v>
      </c>
      <c r="E120" s="211" t="s">
        <v>847</v>
      </c>
      <c r="F120" s="134"/>
      <c r="G120" s="134"/>
      <c r="H120" s="134"/>
      <c r="I120" s="134"/>
      <c r="J120" s="134"/>
      <c r="K120" s="134"/>
      <c r="L120" s="134"/>
      <c r="M120" s="134"/>
      <c r="N120" s="126">
        <v>8.82</v>
      </c>
      <c r="O120" s="126">
        <v>21</v>
      </c>
      <c r="P120" s="125">
        <v>2.1367521367521367</v>
      </c>
      <c r="Q120" s="125">
        <v>1.3422818791946309</v>
      </c>
      <c r="R120" s="134"/>
      <c r="S120" s="134"/>
      <c r="T120" s="134"/>
      <c r="U120" s="134"/>
      <c r="V120" s="134"/>
      <c r="W120" s="134"/>
      <c r="X120" s="134"/>
      <c r="Y120" s="134"/>
      <c r="Z120" s="151"/>
      <c r="AA120" s="151"/>
    </row>
    <row r="121" spans="2:27" s="72" customFormat="1">
      <c r="B121" s="77">
        <v>36192</v>
      </c>
      <c r="C121" s="210" t="s">
        <v>614</v>
      </c>
      <c r="D121" s="154" t="str">
        <f t="shared" si="1"/>
        <v>_1999</v>
      </c>
      <c r="E121" s="211" t="s">
        <v>848</v>
      </c>
      <c r="F121" s="134"/>
      <c r="G121" s="134"/>
      <c r="H121" s="134"/>
      <c r="I121" s="134"/>
      <c r="J121" s="134"/>
      <c r="K121" s="134"/>
      <c r="L121" s="134"/>
      <c r="M121" s="134"/>
      <c r="N121" s="126">
        <v>8.43</v>
      </c>
      <c r="O121" s="126">
        <v>20.18</v>
      </c>
      <c r="P121" s="125">
        <v>2.2371364653243848</v>
      </c>
      <c r="Q121" s="125">
        <v>1.3908205841446455</v>
      </c>
      <c r="R121" s="134"/>
      <c r="S121" s="134"/>
      <c r="T121" s="134"/>
      <c r="U121" s="134"/>
      <c r="V121" s="134"/>
      <c r="W121" s="134"/>
      <c r="X121" s="134"/>
      <c r="Y121" s="134"/>
      <c r="Z121" s="151"/>
      <c r="AA121" s="151"/>
    </row>
    <row r="122" spans="2:27" s="72" customFormat="1">
      <c r="B122" s="77">
        <v>36220</v>
      </c>
      <c r="C122" s="210" t="s">
        <v>614</v>
      </c>
      <c r="D122" s="154" t="str">
        <f t="shared" si="1"/>
        <v>_1999</v>
      </c>
      <c r="E122" s="211" t="s">
        <v>849</v>
      </c>
      <c r="F122" s="134"/>
      <c r="G122" s="134"/>
      <c r="H122" s="134"/>
      <c r="I122" s="134"/>
      <c r="J122" s="134"/>
      <c r="K122" s="134"/>
      <c r="L122" s="134"/>
      <c r="M122" s="134"/>
      <c r="N122" s="126">
        <v>8.07</v>
      </c>
      <c r="O122" s="126">
        <v>19.420000000000002</v>
      </c>
      <c r="P122" s="125">
        <v>2.3809523809523809</v>
      </c>
      <c r="Q122" s="125">
        <v>1.4972301242701003</v>
      </c>
      <c r="R122" s="134"/>
      <c r="S122" s="134"/>
      <c r="T122" s="134"/>
      <c r="U122" s="134"/>
      <c r="V122" s="134"/>
      <c r="W122" s="134"/>
      <c r="X122" s="134"/>
      <c r="Y122" s="134"/>
      <c r="Z122" s="151"/>
      <c r="AA122" s="151"/>
    </row>
    <row r="123" spans="2:27" s="72" customFormat="1">
      <c r="B123" s="77">
        <v>36251</v>
      </c>
      <c r="C123" s="210" t="s">
        <v>615</v>
      </c>
      <c r="D123" s="154" t="str">
        <f t="shared" si="1"/>
        <v>_1999</v>
      </c>
      <c r="E123" s="211" t="s">
        <v>850</v>
      </c>
      <c r="F123" s="134"/>
      <c r="G123" s="134"/>
      <c r="H123" s="134"/>
      <c r="I123" s="134"/>
      <c r="J123" s="134"/>
      <c r="K123" s="134"/>
      <c r="L123" s="134"/>
      <c r="M123" s="134"/>
      <c r="N123" s="126">
        <v>7.7</v>
      </c>
      <c r="O123" s="126">
        <v>18.7</v>
      </c>
      <c r="P123" s="125">
        <v>2.4271844660194177</v>
      </c>
      <c r="Q123" s="125">
        <v>1.6017940092904053</v>
      </c>
      <c r="R123" s="134"/>
      <c r="S123" s="134"/>
      <c r="T123" s="134"/>
      <c r="U123" s="134"/>
      <c r="V123" s="134"/>
      <c r="W123" s="134"/>
      <c r="X123" s="134"/>
      <c r="Y123" s="134"/>
      <c r="Z123" s="151"/>
      <c r="AA123" s="151"/>
    </row>
    <row r="124" spans="2:27" s="72" customFormat="1">
      <c r="B124" s="77">
        <v>36281</v>
      </c>
      <c r="C124" s="210" t="s">
        <v>615</v>
      </c>
      <c r="D124" s="154" t="str">
        <f t="shared" si="1"/>
        <v>_1999</v>
      </c>
      <c r="E124" s="211" t="s">
        <v>851</v>
      </c>
      <c r="F124" s="134"/>
      <c r="G124" s="134"/>
      <c r="H124" s="134"/>
      <c r="I124" s="134"/>
      <c r="J124" s="134"/>
      <c r="K124" s="134"/>
      <c r="L124" s="134"/>
      <c r="M124" s="134"/>
      <c r="N124" s="126">
        <v>7.5</v>
      </c>
      <c r="O124" s="126">
        <v>18.600000000000001</v>
      </c>
      <c r="P124" s="125">
        <v>2.6315789473684212</v>
      </c>
      <c r="Q124" s="125">
        <v>1.7091095539224066</v>
      </c>
      <c r="R124" s="134"/>
      <c r="S124" s="134"/>
      <c r="T124" s="134"/>
      <c r="U124" s="134"/>
      <c r="V124" s="134"/>
      <c r="W124" s="134"/>
      <c r="X124" s="134"/>
      <c r="Y124" s="134"/>
      <c r="Z124" s="151"/>
      <c r="AA124" s="151"/>
    </row>
    <row r="125" spans="2:27" s="72" customFormat="1">
      <c r="B125" s="77">
        <v>36312</v>
      </c>
      <c r="C125" s="210" t="s">
        <v>615</v>
      </c>
      <c r="D125" s="154" t="str">
        <f t="shared" si="1"/>
        <v>_1999</v>
      </c>
      <c r="E125" s="211" t="s">
        <v>852</v>
      </c>
      <c r="F125" s="134"/>
      <c r="G125" s="134"/>
      <c r="H125" s="134"/>
      <c r="I125" s="134"/>
      <c r="J125" s="134"/>
      <c r="K125" s="134"/>
      <c r="L125" s="134"/>
      <c r="M125" s="134"/>
      <c r="N125" s="126">
        <v>7.9</v>
      </c>
      <c r="O125" s="126">
        <v>18.2</v>
      </c>
      <c r="P125" s="125">
        <v>2.5641025641025639</v>
      </c>
      <c r="Q125" s="125">
        <v>1.6926201760324984</v>
      </c>
      <c r="R125" s="134"/>
      <c r="S125" s="134"/>
      <c r="T125" s="134"/>
      <c r="U125" s="134"/>
      <c r="V125" s="134"/>
      <c r="W125" s="134"/>
      <c r="X125" s="134"/>
      <c r="Y125" s="134"/>
      <c r="Z125" s="151"/>
      <c r="AA125" s="151"/>
    </row>
    <row r="126" spans="2:27" s="72" customFormat="1">
      <c r="B126" s="77">
        <v>36342</v>
      </c>
      <c r="C126" s="44" t="s">
        <v>616</v>
      </c>
      <c r="D126" s="154" t="str">
        <f t="shared" si="1"/>
        <v>_1999</v>
      </c>
      <c r="E126" s="211" t="s">
        <v>853</v>
      </c>
      <c r="F126" s="134"/>
      <c r="G126" s="134"/>
      <c r="H126" s="134"/>
      <c r="I126" s="134"/>
      <c r="J126" s="134"/>
      <c r="K126" s="134"/>
      <c r="L126" s="134"/>
      <c r="M126" s="134"/>
      <c r="N126" s="126">
        <v>7.7</v>
      </c>
      <c r="O126" s="126">
        <v>18.600000000000001</v>
      </c>
      <c r="P126" s="125">
        <v>2.6420079260237781</v>
      </c>
      <c r="Q126" s="125">
        <v>1.722356183258698</v>
      </c>
      <c r="R126" s="134"/>
      <c r="S126" s="134"/>
      <c r="T126" s="134"/>
      <c r="U126" s="134"/>
      <c r="V126" s="134"/>
      <c r="W126" s="134"/>
      <c r="X126" s="134"/>
      <c r="Y126" s="134"/>
      <c r="Z126" s="151"/>
      <c r="AA126" s="151"/>
    </row>
    <row r="127" spans="2:27" s="72" customFormat="1">
      <c r="B127" s="77">
        <v>36373</v>
      </c>
      <c r="C127" s="44" t="s">
        <v>616</v>
      </c>
      <c r="D127" s="154" t="str">
        <f t="shared" si="1"/>
        <v>_1999</v>
      </c>
      <c r="E127" s="211" t="s">
        <v>854</v>
      </c>
      <c r="F127" s="134"/>
      <c r="G127" s="134"/>
      <c r="H127" s="134"/>
      <c r="I127" s="134"/>
      <c r="J127" s="134"/>
      <c r="K127" s="134"/>
      <c r="L127" s="134"/>
      <c r="M127" s="134"/>
      <c r="N127" s="126">
        <v>7.9</v>
      </c>
      <c r="O127" s="126">
        <v>18.3</v>
      </c>
      <c r="P127" s="125">
        <v>2.9325513196480935</v>
      </c>
      <c r="Q127" s="125">
        <v>1.8709073900841908</v>
      </c>
      <c r="R127" s="134"/>
      <c r="S127" s="134"/>
      <c r="T127" s="134"/>
      <c r="U127" s="134"/>
      <c r="V127" s="134"/>
      <c r="W127" s="134"/>
      <c r="X127" s="134"/>
      <c r="Y127" s="134"/>
      <c r="Z127" s="151"/>
      <c r="AA127" s="151"/>
    </row>
    <row r="128" spans="2:27" s="72" customFormat="1">
      <c r="B128" s="77">
        <v>36404</v>
      </c>
      <c r="C128" s="44" t="s">
        <v>616</v>
      </c>
      <c r="D128" s="154" t="str">
        <f t="shared" si="1"/>
        <v>_1999</v>
      </c>
      <c r="E128" s="211" t="s">
        <v>855</v>
      </c>
      <c r="F128" s="134"/>
      <c r="G128" s="134"/>
      <c r="H128" s="134"/>
      <c r="I128" s="134"/>
      <c r="J128" s="134"/>
      <c r="K128" s="134"/>
      <c r="L128" s="134"/>
      <c r="M128" s="134"/>
      <c r="N128" s="126">
        <v>8</v>
      </c>
      <c r="O128" s="126">
        <v>17.8</v>
      </c>
      <c r="P128" s="125">
        <v>2.9629629629629628</v>
      </c>
      <c r="Q128" s="125">
        <v>1.934610176049526</v>
      </c>
      <c r="R128" s="134"/>
      <c r="S128" s="134"/>
      <c r="T128" s="134"/>
      <c r="U128" s="134"/>
      <c r="V128" s="134"/>
      <c r="W128" s="134"/>
      <c r="X128" s="134"/>
      <c r="Y128" s="134"/>
      <c r="Z128" s="151"/>
      <c r="AA128" s="151"/>
    </row>
    <row r="129" spans="2:27" s="72" customFormat="1">
      <c r="B129" s="77">
        <v>36434</v>
      </c>
      <c r="C129" s="209" t="s">
        <v>617</v>
      </c>
      <c r="D129" s="154" t="str">
        <f t="shared" si="1"/>
        <v>_1999</v>
      </c>
      <c r="E129" s="211" t="s">
        <v>856</v>
      </c>
      <c r="F129" s="134"/>
      <c r="G129" s="134"/>
      <c r="H129" s="134"/>
      <c r="I129" s="134"/>
      <c r="J129" s="134"/>
      <c r="K129" s="134"/>
      <c r="L129" s="134"/>
      <c r="M129" s="134"/>
      <c r="N129" s="126">
        <v>8.3000000000000007</v>
      </c>
      <c r="O129" s="126">
        <v>18.7</v>
      </c>
      <c r="P129" s="125">
        <v>2.6954177897574123</v>
      </c>
      <c r="Q129" s="125">
        <v>1.7373175816539264</v>
      </c>
      <c r="R129" s="134"/>
      <c r="S129" s="134"/>
      <c r="T129" s="134"/>
      <c r="U129" s="134"/>
      <c r="V129" s="134"/>
      <c r="W129" s="134"/>
      <c r="X129" s="134"/>
      <c r="Y129" s="134"/>
      <c r="Z129" s="151"/>
      <c r="AA129" s="151"/>
    </row>
    <row r="130" spans="2:27" s="72" customFormat="1">
      <c r="B130" s="77">
        <v>36465</v>
      </c>
      <c r="C130" s="209" t="s">
        <v>617</v>
      </c>
      <c r="D130" s="154" t="str">
        <f t="shared" si="1"/>
        <v>_1999</v>
      </c>
      <c r="E130" s="211" t="s">
        <v>857</v>
      </c>
      <c r="F130" s="134"/>
      <c r="G130" s="134"/>
      <c r="H130" s="134"/>
      <c r="I130" s="134"/>
      <c r="J130" s="134"/>
      <c r="K130" s="134"/>
      <c r="L130" s="134"/>
      <c r="M130" s="134"/>
      <c r="N130" s="126">
        <v>8.6999999999999993</v>
      </c>
      <c r="O130" s="126">
        <v>18.7</v>
      </c>
      <c r="P130" s="125">
        <v>2.8409090909090913</v>
      </c>
      <c r="Q130" s="125">
        <v>1.8099547511312217</v>
      </c>
      <c r="R130" s="134"/>
      <c r="S130" s="134"/>
      <c r="T130" s="134"/>
      <c r="U130" s="134"/>
      <c r="V130" s="134"/>
      <c r="W130" s="134"/>
      <c r="X130" s="134"/>
      <c r="Y130" s="134"/>
      <c r="Z130" s="151"/>
      <c r="AA130" s="151"/>
    </row>
    <row r="131" spans="2:27" s="72" customFormat="1">
      <c r="B131" s="77">
        <v>36495</v>
      </c>
      <c r="C131" s="209" t="s">
        <v>617</v>
      </c>
      <c r="D131" s="154" t="str">
        <f t="shared" si="1"/>
        <v>_1999</v>
      </c>
      <c r="E131" s="211" t="s">
        <v>858</v>
      </c>
      <c r="F131" s="134"/>
      <c r="G131" s="134"/>
      <c r="H131" s="134"/>
      <c r="I131" s="134"/>
      <c r="J131" s="134"/>
      <c r="K131" s="134"/>
      <c r="L131" s="134"/>
      <c r="M131" s="134"/>
      <c r="N131" s="126">
        <v>8.5</v>
      </c>
      <c r="O131" s="126">
        <v>18.2</v>
      </c>
      <c r="P131" s="125">
        <v>2.6954177897574123</v>
      </c>
      <c r="Q131" s="125">
        <v>1.7611835153222968</v>
      </c>
      <c r="R131" s="134"/>
      <c r="S131" s="134"/>
      <c r="T131" s="134"/>
      <c r="U131" s="134"/>
      <c r="V131" s="134"/>
      <c r="W131" s="134"/>
      <c r="X131" s="134"/>
      <c r="Y131" s="134"/>
      <c r="Z131" s="151"/>
      <c r="AA131" s="151"/>
    </row>
    <row r="132" spans="2:27" s="72" customFormat="1">
      <c r="B132" s="77">
        <v>36526</v>
      </c>
      <c r="C132" s="210" t="s">
        <v>618</v>
      </c>
      <c r="D132" s="154" t="str">
        <f t="shared" si="1"/>
        <v>_2000</v>
      </c>
      <c r="E132" s="211" t="s">
        <v>859</v>
      </c>
      <c r="F132" s="134"/>
      <c r="G132" s="134"/>
      <c r="H132" s="134"/>
      <c r="I132" s="134"/>
      <c r="J132" s="134"/>
      <c r="K132" s="134"/>
      <c r="L132" s="134"/>
      <c r="M132" s="134"/>
      <c r="N132" s="126">
        <v>8.6999999999999993</v>
      </c>
      <c r="O132" s="126">
        <v>16.899999999999999</v>
      </c>
      <c r="P132" s="125">
        <v>3.1152647975077881</v>
      </c>
      <c r="Q132" s="125">
        <v>1.9833399444664817</v>
      </c>
      <c r="R132" s="137">
        <v>25.22</v>
      </c>
      <c r="S132" s="137">
        <v>284.32</v>
      </c>
      <c r="T132" s="137">
        <v>1843.85</v>
      </c>
      <c r="U132" s="137">
        <v>918.48</v>
      </c>
      <c r="V132" s="138">
        <v>214.59337332589277</v>
      </c>
      <c r="W132" s="149"/>
      <c r="X132" s="149"/>
      <c r="Y132" s="149"/>
      <c r="Z132" s="151"/>
      <c r="AA132" s="151"/>
    </row>
    <row r="133" spans="2:27" s="72" customFormat="1">
      <c r="B133" s="77">
        <v>36557</v>
      </c>
      <c r="C133" s="210" t="s">
        <v>618</v>
      </c>
      <c r="D133" s="154" t="str">
        <f t="shared" si="1"/>
        <v>_2000</v>
      </c>
      <c r="E133" s="211" t="s">
        <v>860</v>
      </c>
      <c r="F133" s="134"/>
      <c r="G133" s="134"/>
      <c r="H133" s="134"/>
      <c r="I133" s="134"/>
      <c r="J133" s="134"/>
      <c r="K133" s="134"/>
      <c r="L133" s="134"/>
      <c r="M133" s="134"/>
      <c r="N133" s="126">
        <v>8.9</v>
      </c>
      <c r="O133" s="126">
        <v>16.7</v>
      </c>
      <c r="P133" s="125">
        <v>3.0395136778115499</v>
      </c>
      <c r="Q133" s="125">
        <v>1.8642803877703207</v>
      </c>
      <c r="R133" s="137">
        <v>27.63</v>
      </c>
      <c r="S133" s="137">
        <v>299.94</v>
      </c>
      <c r="T133" s="137">
        <v>1807.03</v>
      </c>
      <c r="U133" s="137">
        <v>860.74</v>
      </c>
      <c r="V133" s="138">
        <v>199.81145368303564</v>
      </c>
      <c r="W133" s="149"/>
      <c r="X133" s="149"/>
      <c r="Y133" s="149"/>
      <c r="Z133" s="151"/>
      <c r="AA133" s="151"/>
    </row>
    <row r="134" spans="2:27" s="72" customFormat="1">
      <c r="B134" s="77">
        <v>36586</v>
      </c>
      <c r="C134" s="210" t="s">
        <v>618</v>
      </c>
      <c r="D134" s="154" t="str">
        <f t="shared" si="1"/>
        <v>_2000</v>
      </c>
      <c r="E134" s="211" t="s">
        <v>861</v>
      </c>
      <c r="F134" s="134"/>
      <c r="G134" s="134"/>
      <c r="H134" s="134"/>
      <c r="I134" s="134"/>
      <c r="J134" s="134"/>
      <c r="K134" s="134"/>
      <c r="L134" s="134"/>
      <c r="M134" s="134"/>
      <c r="N134" s="126">
        <v>9</v>
      </c>
      <c r="O134" s="126">
        <v>16.5</v>
      </c>
      <c r="P134" s="125">
        <v>2.6212319790301439</v>
      </c>
      <c r="Q134" s="125">
        <v>1.5870496746548166</v>
      </c>
      <c r="R134" s="137">
        <v>27.47</v>
      </c>
      <c r="S134" s="137">
        <v>286.39</v>
      </c>
      <c r="T134" s="137">
        <v>1739.8</v>
      </c>
      <c r="U134" s="137">
        <v>925.93</v>
      </c>
      <c r="V134" s="138">
        <v>192.53843470982136</v>
      </c>
      <c r="W134" s="149"/>
      <c r="X134" s="149"/>
      <c r="Y134" s="149"/>
      <c r="Z134" s="151"/>
      <c r="AA134" s="151"/>
    </row>
    <row r="135" spans="2:27" s="72" customFormat="1">
      <c r="B135" s="77">
        <v>36617</v>
      </c>
      <c r="C135" s="210" t="s">
        <v>619</v>
      </c>
      <c r="D135" s="154" t="str">
        <f t="shared" si="1"/>
        <v>_2000</v>
      </c>
      <c r="E135" s="211" t="s">
        <v>862</v>
      </c>
      <c r="F135" s="134"/>
      <c r="G135" s="134"/>
      <c r="H135" s="134"/>
      <c r="I135" s="134"/>
      <c r="J135" s="134"/>
      <c r="K135" s="134"/>
      <c r="L135" s="134"/>
      <c r="M135" s="134"/>
      <c r="N135" s="126">
        <v>9.3000000000000007</v>
      </c>
      <c r="O135" s="126">
        <v>16.5</v>
      </c>
      <c r="P135" s="125">
        <v>2.6007802340702209</v>
      </c>
      <c r="Q135" s="125">
        <v>1.5365703749231714</v>
      </c>
      <c r="R135" s="137">
        <v>22.54</v>
      </c>
      <c r="S135" s="137">
        <v>279.86</v>
      </c>
      <c r="T135" s="137">
        <v>1681.91</v>
      </c>
      <c r="U135" s="137">
        <v>911.95</v>
      </c>
      <c r="V135" s="138">
        <v>181.94341517857137</v>
      </c>
      <c r="W135" s="149"/>
      <c r="X135" s="149"/>
      <c r="Y135" s="149"/>
      <c r="Z135" s="151"/>
      <c r="AA135" s="151"/>
    </row>
    <row r="136" spans="2:27" s="72" customFormat="1">
      <c r="B136" s="77">
        <v>36647</v>
      </c>
      <c r="C136" s="210" t="s">
        <v>619</v>
      </c>
      <c r="D136" s="154" t="str">
        <f t="shared" si="1"/>
        <v>_2000</v>
      </c>
      <c r="E136" s="211" t="s">
        <v>863</v>
      </c>
      <c r="F136" s="134"/>
      <c r="G136" s="134"/>
      <c r="H136" s="134"/>
      <c r="I136" s="134"/>
      <c r="J136" s="134"/>
      <c r="K136" s="134"/>
      <c r="L136" s="134"/>
      <c r="M136" s="134"/>
      <c r="N136" s="126">
        <v>9.1</v>
      </c>
      <c r="O136" s="126">
        <v>16.3</v>
      </c>
      <c r="P136" s="125">
        <v>2.4330900243309004</v>
      </c>
      <c r="Q136" s="125">
        <v>1.3952839402818473</v>
      </c>
      <c r="R136" s="137">
        <v>27.4</v>
      </c>
      <c r="S136" s="137">
        <v>275.31</v>
      </c>
      <c r="T136" s="137">
        <v>1785.1</v>
      </c>
      <c r="U136" s="137">
        <v>909.42</v>
      </c>
      <c r="V136" s="138">
        <v>180.37087053571423</v>
      </c>
      <c r="W136" s="149"/>
      <c r="X136" s="149"/>
      <c r="Y136" s="149"/>
      <c r="Z136" s="151"/>
      <c r="AA136" s="151"/>
    </row>
    <row r="137" spans="2:27" s="72" customFormat="1">
      <c r="B137" s="77">
        <v>36678</v>
      </c>
      <c r="C137" s="210" t="s">
        <v>619</v>
      </c>
      <c r="D137" s="154" t="str">
        <f t="shared" si="1"/>
        <v>_2000</v>
      </c>
      <c r="E137" s="211" t="s">
        <v>864</v>
      </c>
      <c r="F137" s="134"/>
      <c r="G137" s="134"/>
      <c r="H137" s="134"/>
      <c r="I137" s="134"/>
      <c r="J137" s="134"/>
      <c r="K137" s="134"/>
      <c r="L137" s="134"/>
      <c r="M137" s="134"/>
      <c r="N137" s="126">
        <v>9.1</v>
      </c>
      <c r="O137" s="126">
        <v>16.399999999999999</v>
      </c>
      <c r="P137" s="125">
        <v>2.4539877300613497</v>
      </c>
      <c r="Q137" s="125">
        <v>1.4686444411807902</v>
      </c>
      <c r="R137" s="137">
        <v>29.68</v>
      </c>
      <c r="S137" s="137">
        <v>285.73</v>
      </c>
      <c r="T137" s="137">
        <v>1752.07</v>
      </c>
      <c r="U137" s="137">
        <v>948.23</v>
      </c>
      <c r="V137" s="138">
        <v>165.31375558035708</v>
      </c>
      <c r="W137" s="149"/>
      <c r="X137" s="149"/>
      <c r="Y137" s="149"/>
      <c r="Z137" s="151"/>
      <c r="AA137" s="151"/>
    </row>
    <row r="138" spans="2:27" s="72" customFormat="1">
      <c r="B138" s="77">
        <v>36708</v>
      </c>
      <c r="C138" s="44" t="s">
        <v>620</v>
      </c>
      <c r="D138" s="154" t="str">
        <f t="shared" si="1"/>
        <v>_2000</v>
      </c>
      <c r="E138" s="211" t="s">
        <v>865</v>
      </c>
      <c r="F138" s="134"/>
      <c r="G138" s="134"/>
      <c r="H138" s="134"/>
      <c r="I138" s="134"/>
      <c r="J138" s="134"/>
      <c r="K138" s="134"/>
      <c r="L138" s="134"/>
      <c r="M138" s="134"/>
      <c r="N138" s="126">
        <v>8.9</v>
      </c>
      <c r="O138" s="126">
        <v>16.100000000000001</v>
      </c>
      <c r="P138" s="125">
        <v>2.6455026455026456</v>
      </c>
      <c r="Q138" s="125">
        <v>1.5396458814472671</v>
      </c>
      <c r="R138" s="137">
        <v>28.51</v>
      </c>
      <c r="S138" s="137">
        <v>281.55</v>
      </c>
      <c r="T138" s="137">
        <v>1803.14</v>
      </c>
      <c r="U138" s="137">
        <v>967.11</v>
      </c>
      <c r="V138" s="138">
        <v>166.4341936383928</v>
      </c>
      <c r="W138" s="149"/>
      <c r="X138" s="149"/>
      <c r="Y138" s="149"/>
      <c r="Z138" s="151"/>
      <c r="AA138" s="151"/>
    </row>
    <row r="139" spans="2:27" s="72" customFormat="1">
      <c r="B139" s="77">
        <v>36739</v>
      </c>
      <c r="C139" s="44" t="s">
        <v>620</v>
      </c>
      <c r="D139" s="154" t="str">
        <f t="shared" si="1"/>
        <v>_2000</v>
      </c>
      <c r="E139" s="211" t="s">
        <v>866</v>
      </c>
      <c r="F139" s="134"/>
      <c r="G139" s="134"/>
      <c r="H139" s="134"/>
      <c r="I139" s="134"/>
      <c r="J139" s="134"/>
      <c r="K139" s="134"/>
      <c r="L139" s="134"/>
      <c r="M139" s="134"/>
      <c r="N139" s="126">
        <v>8.5</v>
      </c>
      <c r="O139" s="126">
        <v>15.9</v>
      </c>
      <c r="P139" s="125">
        <v>2.677376171352075</v>
      </c>
      <c r="Q139" s="125">
        <v>1.5368065160596283</v>
      </c>
      <c r="R139" s="137">
        <v>29.89</v>
      </c>
      <c r="S139" s="137">
        <v>274.47000000000003</v>
      </c>
      <c r="T139" s="137">
        <v>1857.12</v>
      </c>
      <c r="U139" s="137">
        <v>877.79</v>
      </c>
      <c r="V139" s="138">
        <v>146.4825334821428</v>
      </c>
      <c r="W139" s="149"/>
      <c r="X139" s="149"/>
      <c r="Y139" s="149"/>
      <c r="Z139" s="151"/>
      <c r="AA139" s="151"/>
    </row>
    <row r="140" spans="2:27" s="72" customFormat="1">
      <c r="B140" s="77">
        <v>36770</v>
      </c>
      <c r="C140" s="44" t="s">
        <v>620</v>
      </c>
      <c r="D140" s="154" t="str">
        <f t="shared" ref="D140:D203" si="2">RIGHT(E140,5)</f>
        <v>_2000</v>
      </c>
      <c r="E140" s="211" t="s">
        <v>867</v>
      </c>
      <c r="F140" s="134"/>
      <c r="G140" s="134"/>
      <c r="H140" s="134"/>
      <c r="I140" s="134"/>
      <c r="J140" s="134"/>
      <c r="K140" s="134"/>
      <c r="L140" s="134"/>
      <c r="M140" s="134"/>
      <c r="N140" s="126">
        <v>7.9</v>
      </c>
      <c r="O140" s="126">
        <v>15.8</v>
      </c>
      <c r="P140" s="125">
        <v>2.7624309392265194</v>
      </c>
      <c r="Q140" s="125">
        <v>1.4990256333383301</v>
      </c>
      <c r="R140" s="137">
        <v>32.619999999999997</v>
      </c>
      <c r="S140" s="137">
        <v>273.68</v>
      </c>
      <c r="T140" s="137">
        <v>1961.89</v>
      </c>
      <c r="U140" s="137">
        <v>882.73</v>
      </c>
      <c r="V140" s="138">
        <v>145.12621372767853</v>
      </c>
      <c r="W140" s="149"/>
      <c r="X140" s="149"/>
      <c r="Y140" s="149"/>
      <c r="Z140" s="151"/>
      <c r="AA140" s="151"/>
    </row>
    <row r="141" spans="2:27" s="72" customFormat="1">
      <c r="B141" s="77">
        <v>36800</v>
      </c>
      <c r="C141" s="209" t="s">
        <v>621</v>
      </c>
      <c r="D141" s="154" t="str">
        <f t="shared" si="2"/>
        <v>_2000</v>
      </c>
      <c r="E141" s="211" t="s">
        <v>868</v>
      </c>
      <c r="F141" s="134"/>
      <c r="G141" s="134"/>
      <c r="H141" s="134"/>
      <c r="I141" s="134"/>
      <c r="J141" s="134"/>
      <c r="K141" s="134"/>
      <c r="L141" s="134"/>
      <c r="M141" s="134"/>
      <c r="N141" s="126">
        <v>7.8</v>
      </c>
      <c r="O141" s="126">
        <v>15.7</v>
      </c>
      <c r="P141" s="125">
        <v>3.0211480362537761</v>
      </c>
      <c r="Q141" s="125">
        <v>1.5520720161415491</v>
      </c>
      <c r="R141" s="137">
        <v>30.93</v>
      </c>
      <c r="S141" s="137">
        <v>270</v>
      </c>
      <c r="T141" s="137">
        <v>1894.37</v>
      </c>
      <c r="U141" s="137">
        <v>877.72</v>
      </c>
      <c r="V141" s="138">
        <v>148.15336216517855</v>
      </c>
      <c r="W141" s="149"/>
      <c r="X141" s="149"/>
      <c r="Y141" s="149"/>
      <c r="Z141" s="151"/>
      <c r="AA141" s="151"/>
    </row>
    <row r="142" spans="2:27" s="72" customFormat="1">
      <c r="B142" s="77">
        <v>36831</v>
      </c>
      <c r="C142" s="209" t="s">
        <v>621</v>
      </c>
      <c r="D142" s="154" t="str">
        <f t="shared" si="2"/>
        <v>_2000</v>
      </c>
      <c r="E142" s="211" t="s">
        <v>869</v>
      </c>
      <c r="F142" s="134"/>
      <c r="G142" s="134"/>
      <c r="H142" s="134"/>
      <c r="I142" s="134"/>
      <c r="J142" s="134"/>
      <c r="K142" s="134"/>
      <c r="L142" s="134"/>
      <c r="M142" s="134"/>
      <c r="N142" s="126">
        <v>7.5</v>
      </c>
      <c r="O142" s="126">
        <v>15</v>
      </c>
      <c r="P142" s="125">
        <v>2.9498525073746311</v>
      </c>
      <c r="Q142" s="125">
        <v>1.539882968894364</v>
      </c>
      <c r="R142" s="137">
        <v>32.520000000000003</v>
      </c>
      <c r="S142" s="137">
        <v>266.01</v>
      </c>
      <c r="T142" s="137">
        <v>1795.6</v>
      </c>
      <c r="U142" s="137">
        <v>873.99</v>
      </c>
      <c r="V142" s="138">
        <v>138.52152622767852</v>
      </c>
      <c r="W142" s="149"/>
      <c r="X142" s="149"/>
      <c r="Y142" s="149"/>
      <c r="Z142" s="151"/>
      <c r="AA142" s="151"/>
    </row>
    <row r="143" spans="2:27" s="72" customFormat="1">
      <c r="B143" s="77">
        <v>36861</v>
      </c>
      <c r="C143" s="209" t="s">
        <v>621</v>
      </c>
      <c r="D143" s="154" t="str">
        <f t="shared" si="2"/>
        <v>_2000</v>
      </c>
      <c r="E143" s="211" t="s">
        <v>870</v>
      </c>
      <c r="F143" s="134"/>
      <c r="G143" s="134"/>
      <c r="H143" s="134"/>
      <c r="I143" s="134"/>
      <c r="J143" s="134"/>
      <c r="K143" s="134"/>
      <c r="L143" s="134"/>
      <c r="M143" s="134"/>
      <c r="N143" s="126">
        <v>6.7</v>
      </c>
      <c r="O143" s="126">
        <v>15.5</v>
      </c>
      <c r="P143" s="125">
        <v>3.0721966205837172</v>
      </c>
      <c r="Q143" s="125">
        <v>1.7018379850238257</v>
      </c>
      <c r="R143" s="137">
        <v>25.28</v>
      </c>
      <c r="S143" s="137">
        <v>271.45</v>
      </c>
      <c r="T143" s="137">
        <v>1852.4</v>
      </c>
      <c r="U143" s="137">
        <v>892.78</v>
      </c>
      <c r="V143" s="138">
        <v>126.7864118303571</v>
      </c>
      <c r="W143" s="149"/>
      <c r="X143" s="149"/>
      <c r="Y143" s="149"/>
      <c r="Z143" s="151"/>
      <c r="AA143" s="151"/>
    </row>
    <row r="144" spans="2:27" s="72" customFormat="1">
      <c r="B144" s="77">
        <v>36892</v>
      </c>
      <c r="C144" s="210" t="s">
        <v>622</v>
      </c>
      <c r="D144" s="154" t="str">
        <f t="shared" si="2"/>
        <v>_2001</v>
      </c>
      <c r="E144" s="211" t="s">
        <v>871</v>
      </c>
      <c r="F144" s="134"/>
      <c r="G144" s="134"/>
      <c r="H144" s="134"/>
      <c r="I144" s="134"/>
      <c r="J144" s="134"/>
      <c r="K144" s="134"/>
      <c r="L144" s="134"/>
      <c r="M144" s="134"/>
      <c r="N144" s="126">
        <v>6.3</v>
      </c>
      <c r="O144" s="126">
        <v>15.7</v>
      </c>
      <c r="P144" s="125">
        <v>3.1397174254317113</v>
      </c>
      <c r="Q144" s="125">
        <v>1.7129153819801302</v>
      </c>
      <c r="R144" s="137">
        <v>25.64</v>
      </c>
      <c r="S144" s="137">
        <v>265.49</v>
      </c>
      <c r="T144" s="137">
        <v>1787.06</v>
      </c>
      <c r="U144" s="137">
        <v>966.4</v>
      </c>
      <c r="V144" s="138">
        <v>127.72993861607138</v>
      </c>
      <c r="W144" s="149"/>
      <c r="X144" s="149"/>
      <c r="Y144" s="149"/>
      <c r="Z144" s="151"/>
      <c r="AA144" s="151"/>
    </row>
    <row r="145" spans="2:27" s="72" customFormat="1">
      <c r="B145" s="77">
        <v>36923</v>
      </c>
      <c r="C145" s="210" t="s">
        <v>622</v>
      </c>
      <c r="D145" s="154" t="str">
        <f t="shared" si="2"/>
        <v>_2001</v>
      </c>
      <c r="E145" s="211" t="s">
        <v>872</v>
      </c>
      <c r="F145" s="134"/>
      <c r="G145" s="134"/>
      <c r="H145" s="134"/>
      <c r="I145" s="134"/>
      <c r="J145" s="134"/>
      <c r="K145" s="134"/>
      <c r="L145" s="134"/>
      <c r="M145" s="134"/>
      <c r="N145" s="126">
        <v>6.3</v>
      </c>
      <c r="O145" s="126">
        <v>15.6</v>
      </c>
      <c r="P145" s="125">
        <v>3.2509752925877766</v>
      </c>
      <c r="Q145" s="125">
        <v>1.7064846416382253</v>
      </c>
      <c r="R145" s="137">
        <v>27.41</v>
      </c>
      <c r="S145" s="137">
        <v>261.86</v>
      </c>
      <c r="T145" s="137">
        <v>1766.13</v>
      </c>
      <c r="U145" s="137">
        <v>1157.47</v>
      </c>
      <c r="V145" s="138">
        <v>131.58267299107138</v>
      </c>
      <c r="W145" s="149"/>
      <c r="X145" s="149"/>
      <c r="Y145" s="149"/>
      <c r="Z145" s="151"/>
      <c r="AA145" s="151"/>
    </row>
    <row r="146" spans="2:27" s="72" customFormat="1">
      <c r="B146" s="77">
        <v>36951</v>
      </c>
      <c r="C146" s="210" t="s">
        <v>622</v>
      </c>
      <c r="D146" s="154" t="str">
        <f t="shared" si="2"/>
        <v>_2001</v>
      </c>
      <c r="E146" s="211" t="s">
        <v>873</v>
      </c>
      <c r="F146" s="134"/>
      <c r="G146" s="134"/>
      <c r="H146" s="134"/>
      <c r="I146" s="134"/>
      <c r="J146" s="134"/>
      <c r="K146" s="134"/>
      <c r="L146" s="134"/>
      <c r="M146" s="134"/>
      <c r="N146" s="126">
        <v>6.6</v>
      </c>
      <c r="O146" s="126">
        <v>15.4</v>
      </c>
      <c r="P146" s="125">
        <v>3.3003300330033003</v>
      </c>
      <c r="Q146" s="125">
        <v>1.6134236850596966</v>
      </c>
      <c r="R146" s="137">
        <v>24.4</v>
      </c>
      <c r="S146" s="137">
        <v>263.06</v>
      </c>
      <c r="T146" s="137">
        <v>1742.16</v>
      </c>
      <c r="U146" s="137">
        <v>1124.4100000000001</v>
      </c>
      <c r="V146" s="138">
        <v>129.59733537946425</v>
      </c>
      <c r="W146" s="149"/>
      <c r="X146" s="149"/>
      <c r="Y146" s="149"/>
      <c r="Z146" s="151"/>
      <c r="AA146" s="151"/>
    </row>
    <row r="147" spans="2:27" s="72" customFormat="1">
      <c r="B147" s="77">
        <v>36982</v>
      </c>
      <c r="C147" s="210" t="s">
        <v>623</v>
      </c>
      <c r="D147" s="154" t="str">
        <f t="shared" si="2"/>
        <v>_2001</v>
      </c>
      <c r="E147" s="211" t="s">
        <v>874</v>
      </c>
      <c r="F147" s="134"/>
      <c r="G147" s="134"/>
      <c r="H147" s="134"/>
      <c r="I147" s="134"/>
      <c r="J147" s="134"/>
      <c r="K147" s="134"/>
      <c r="L147" s="134"/>
      <c r="M147" s="134"/>
      <c r="N147" s="126">
        <v>6.3</v>
      </c>
      <c r="O147" s="126">
        <v>15.1</v>
      </c>
      <c r="P147" s="125">
        <v>2.9282576866764272</v>
      </c>
      <c r="Q147" s="125">
        <v>1.4892032762472078</v>
      </c>
      <c r="R147" s="137">
        <v>25.55</v>
      </c>
      <c r="S147" s="137">
        <v>260.48</v>
      </c>
      <c r="T147" s="137">
        <v>1665.97</v>
      </c>
      <c r="U147" s="137">
        <v>1083.6600000000001</v>
      </c>
      <c r="V147" s="138">
        <v>128.77174944196426</v>
      </c>
      <c r="W147" s="149"/>
      <c r="X147" s="149"/>
      <c r="Y147" s="149"/>
      <c r="Z147" s="151"/>
      <c r="AA147" s="151"/>
    </row>
    <row r="148" spans="2:27" s="72" customFormat="1">
      <c r="B148" s="77">
        <v>37012</v>
      </c>
      <c r="C148" s="210" t="s">
        <v>623</v>
      </c>
      <c r="D148" s="154" t="str">
        <f t="shared" si="2"/>
        <v>_2001</v>
      </c>
      <c r="E148" s="211" t="s">
        <v>875</v>
      </c>
      <c r="F148" s="134"/>
      <c r="G148" s="134"/>
      <c r="H148" s="134"/>
      <c r="I148" s="134"/>
      <c r="J148" s="134"/>
      <c r="K148" s="134"/>
      <c r="L148" s="134"/>
      <c r="M148" s="134"/>
      <c r="N148" s="126">
        <v>6.1</v>
      </c>
      <c r="O148" s="126">
        <v>15</v>
      </c>
      <c r="P148" s="125">
        <v>3.3057851239669422</v>
      </c>
      <c r="Q148" s="125">
        <v>1.6857720836142955</v>
      </c>
      <c r="R148" s="137">
        <v>28.45</v>
      </c>
      <c r="S148" s="137">
        <v>272.35000000000002</v>
      </c>
      <c r="T148" s="137">
        <v>1684.85</v>
      </c>
      <c r="U148" s="137">
        <v>1077.44</v>
      </c>
      <c r="V148" s="138">
        <v>135.51403459821424</v>
      </c>
      <c r="W148" s="149"/>
      <c r="X148" s="149"/>
      <c r="Y148" s="149"/>
      <c r="Z148" s="151"/>
      <c r="AA148" s="151"/>
    </row>
    <row r="149" spans="2:27" s="72" customFormat="1">
      <c r="B149" s="77">
        <v>37043</v>
      </c>
      <c r="C149" s="210" t="s">
        <v>623</v>
      </c>
      <c r="D149" s="154" t="str">
        <f t="shared" si="2"/>
        <v>_2001</v>
      </c>
      <c r="E149" s="211" t="s">
        <v>876</v>
      </c>
      <c r="F149" s="134"/>
      <c r="G149" s="134"/>
      <c r="H149" s="134"/>
      <c r="I149" s="134"/>
      <c r="J149" s="134"/>
      <c r="K149" s="134"/>
      <c r="L149" s="134"/>
      <c r="M149" s="134"/>
      <c r="N149" s="126">
        <v>5.6</v>
      </c>
      <c r="O149" s="126">
        <v>14.8</v>
      </c>
      <c r="P149" s="125">
        <v>3.3333333333333335</v>
      </c>
      <c r="Q149" s="125">
        <v>1.6917611233293861</v>
      </c>
      <c r="R149" s="137">
        <v>27.72</v>
      </c>
      <c r="S149" s="137">
        <v>270.23</v>
      </c>
      <c r="T149" s="137">
        <v>1610.47</v>
      </c>
      <c r="U149" s="137">
        <v>973.29</v>
      </c>
      <c r="V149" s="138">
        <v>125.15489676339281</v>
      </c>
      <c r="W149" s="149"/>
      <c r="X149" s="149"/>
      <c r="Y149" s="149"/>
      <c r="Z149" s="151"/>
      <c r="AA149" s="151"/>
    </row>
    <row r="150" spans="2:27" s="72" customFormat="1">
      <c r="B150" s="77">
        <v>37073</v>
      </c>
      <c r="C150" s="44" t="s">
        <v>624</v>
      </c>
      <c r="D150" s="154" t="str">
        <f t="shared" si="2"/>
        <v>_2001</v>
      </c>
      <c r="E150" s="211" t="s">
        <v>877</v>
      </c>
      <c r="F150" s="134"/>
      <c r="G150" s="134"/>
      <c r="H150" s="134"/>
      <c r="I150" s="134"/>
      <c r="J150" s="134"/>
      <c r="K150" s="134"/>
      <c r="L150" s="134"/>
      <c r="M150" s="134"/>
      <c r="N150" s="126">
        <v>5.0999999999999996</v>
      </c>
      <c r="O150" s="126">
        <v>14.4</v>
      </c>
      <c r="P150" s="125">
        <v>3.4246575342465757</v>
      </c>
      <c r="Q150" s="125">
        <v>1.7262213015708612</v>
      </c>
      <c r="R150" s="137">
        <v>24.54</v>
      </c>
      <c r="S150" s="137">
        <v>267.52999999999997</v>
      </c>
      <c r="T150" s="137">
        <v>1526.77</v>
      </c>
      <c r="U150" s="137">
        <v>965.32</v>
      </c>
      <c r="V150" s="138">
        <v>114.93335658482138</v>
      </c>
      <c r="W150" s="149"/>
      <c r="X150" s="149"/>
      <c r="Y150" s="149"/>
      <c r="Z150" s="151"/>
      <c r="AA150" s="151"/>
    </row>
    <row r="151" spans="2:27" s="72" customFormat="1">
      <c r="B151" s="77">
        <v>37104</v>
      </c>
      <c r="C151" s="44" t="s">
        <v>624</v>
      </c>
      <c r="D151" s="154" t="str">
        <f t="shared" si="2"/>
        <v>_2001</v>
      </c>
      <c r="E151" s="211" t="s">
        <v>878</v>
      </c>
      <c r="F151" s="134"/>
      <c r="G151" s="134"/>
      <c r="H151" s="134"/>
      <c r="I151" s="134"/>
      <c r="J151" s="134"/>
      <c r="K151" s="134"/>
      <c r="L151" s="134"/>
      <c r="M151" s="134"/>
      <c r="N151" s="126">
        <v>5.3</v>
      </c>
      <c r="O151" s="126">
        <v>14.6</v>
      </c>
      <c r="P151" s="125">
        <v>3.4013605442176873</v>
      </c>
      <c r="Q151" s="125">
        <v>1.8165304268846503</v>
      </c>
      <c r="R151" s="137">
        <v>25.67</v>
      </c>
      <c r="S151" s="137">
        <v>272.39</v>
      </c>
      <c r="T151" s="137">
        <v>1466.41</v>
      </c>
      <c r="U151" s="137">
        <v>1032.48</v>
      </c>
      <c r="V151" s="138">
        <v>117.31183035714281</v>
      </c>
      <c r="W151" s="149"/>
      <c r="X151" s="149"/>
      <c r="Y151" s="149"/>
      <c r="Z151" s="151"/>
      <c r="AA151" s="151"/>
    </row>
    <row r="152" spans="2:27" s="72" customFormat="1">
      <c r="B152" s="77">
        <v>37135</v>
      </c>
      <c r="C152" s="44" t="s">
        <v>624</v>
      </c>
      <c r="D152" s="154" t="str">
        <f t="shared" si="2"/>
        <v>_2001</v>
      </c>
      <c r="E152" s="211" t="s">
        <v>879</v>
      </c>
      <c r="F152" s="134"/>
      <c r="G152" s="134"/>
      <c r="H152" s="134"/>
      <c r="I152" s="134"/>
      <c r="J152" s="134"/>
      <c r="K152" s="134"/>
      <c r="L152" s="134"/>
      <c r="M152" s="134"/>
      <c r="N152" s="126">
        <v>4.8</v>
      </c>
      <c r="O152" s="126">
        <v>14.7</v>
      </c>
      <c r="P152" s="125">
        <v>3.5714285714285712</v>
      </c>
      <c r="Q152" s="125">
        <v>1.7587055926837847</v>
      </c>
      <c r="R152" s="137">
        <v>25.54</v>
      </c>
      <c r="S152" s="137">
        <v>283.42</v>
      </c>
      <c r="T152" s="137">
        <v>1427.7</v>
      </c>
      <c r="U152" s="137">
        <v>1026.2</v>
      </c>
      <c r="V152" s="138">
        <v>113.43943917410709</v>
      </c>
      <c r="W152" s="149"/>
      <c r="X152" s="149"/>
      <c r="Y152" s="149"/>
      <c r="Z152" s="151"/>
      <c r="AA152" s="151"/>
    </row>
    <row r="153" spans="2:27" s="72" customFormat="1">
      <c r="B153" s="77">
        <v>37165</v>
      </c>
      <c r="C153" s="209" t="s">
        <v>625</v>
      </c>
      <c r="D153" s="154" t="str">
        <f t="shared" si="2"/>
        <v>_2001</v>
      </c>
      <c r="E153" s="211" t="s">
        <v>880</v>
      </c>
      <c r="F153" s="134"/>
      <c r="G153" s="134"/>
      <c r="H153" s="134"/>
      <c r="I153" s="134"/>
      <c r="J153" s="134"/>
      <c r="K153" s="134"/>
      <c r="L153" s="134"/>
      <c r="M153" s="134"/>
      <c r="N153" s="126">
        <v>4.5999999999999996</v>
      </c>
      <c r="O153" s="126">
        <v>14.4</v>
      </c>
      <c r="P153" s="125">
        <v>3.6036036036036032</v>
      </c>
      <c r="Q153" s="125">
        <v>1.8201674554058973</v>
      </c>
      <c r="R153" s="137">
        <v>20.48</v>
      </c>
      <c r="S153" s="137">
        <v>283.06</v>
      </c>
      <c r="T153" s="137">
        <v>1377.38</v>
      </c>
      <c r="U153" s="137">
        <v>1084.8599999999999</v>
      </c>
      <c r="V153" s="138">
        <v>111.11993582589281</v>
      </c>
      <c r="W153" s="149"/>
      <c r="X153" s="149"/>
      <c r="Y153" s="149"/>
      <c r="Z153" s="151"/>
      <c r="AA153" s="151"/>
    </row>
    <row r="154" spans="2:27" s="72" customFormat="1">
      <c r="B154" s="77">
        <v>37196</v>
      </c>
      <c r="C154" s="209" t="s">
        <v>625</v>
      </c>
      <c r="D154" s="154" t="str">
        <f t="shared" si="2"/>
        <v>_2001</v>
      </c>
      <c r="E154" s="211" t="s">
        <v>881</v>
      </c>
      <c r="F154" s="134"/>
      <c r="G154" s="134"/>
      <c r="H154" s="134"/>
      <c r="I154" s="134"/>
      <c r="J154" s="134"/>
      <c r="K154" s="134"/>
      <c r="L154" s="134"/>
      <c r="M154" s="134"/>
      <c r="N154" s="126">
        <v>4.5</v>
      </c>
      <c r="O154" s="126">
        <v>14.7</v>
      </c>
      <c r="P154" s="125">
        <v>3.8022813688212924</v>
      </c>
      <c r="Q154" s="125">
        <v>1.9774569903104606</v>
      </c>
      <c r="R154" s="137">
        <v>18.940000000000001</v>
      </c>
      <c r="S154" s="137">
        <v>276.16000000000003</v>
      </c>
      <c r="T154" s="137">
        <v>1434.29</v>
      </c>
      <c r="U154" s="137">
        <v>1231.55</v>
      </c>
      <c r="V154" s="138">
        <v>115.89654017857139</v>
      </c>
      <c r="W154" s="149"/>
      <c r="X154" s="149"/>
      <c r="Y154" s="149"/>
      <c r="Z154" s="151"/>
      <c r="AA154" s="151"/>
    </row>
    <row r="155" spans="2:27" s="72" customFormat="1">
      <c r="B155" s="77">
        <v>37226</v>
      </c>
      <c r="C155" s="209" t="s">
        <v>625</v>
      </c>
      <c r="D155" s="154" t="str">
        <f t="shared" si="2"/>
        <v>_2001</v>
      </c>
      <c r="E155" s="211" t="s">
        <v>882</v>
      </c>
      <c r="F155" s="134"/>
      <c r="G155" s="134"/>
      <c r="H155" s="134"/>
      <c r="I155" s="134"/>
      <c r="J155" s="134"/>
      <c r="K155" s="134"/>
      <c r="L155" s="134"/>
      <c r="M155" s="134"/>
      <c r="N155" s="126">
        <v>4.0999999999999996</v>
      </c>
      <c r="O155" s="126">
        <v>14.6</v>
      </c>
      <c r="P155" s="125">
        <v>3.8095238095238093</v>
      </c>
      <c r="Q155" s="125">
        <v>1.9462826002335538</v>
      </c>
      <c r="R155" s="137">
        <v>18.600000000000001</v>
      </c>
      <c r="S155" s="137">
        <v>275.85000000000002</v>
      </c>
      <c r="T155" s="137">
        <v>1472.85</v>
      </c>
      <c r="U155" s="137">
        <v>1337.43</v>
      </c>
      <c r="V155" s="138">
        <v>109.29185267857139</v>
      </c>
      <c r="W155" s="149"/>
      <c r="X155" s="149"/>
      <c r="Y155" s="149"/>
      <c r="Z155" s="151"/>
      <c r="AA155" s="151"/>
    </row>
    <row r="156" spans="2:27" s="72" customFormat="1">
      <c r="B156" s="77">
        <v>37257</v>
      </c>
      <c r="C156" s="210" t="s">
        <v>626</v>
      </c>
      <c r="D156" s="154" t="str">
        <f t="shared" si="2"/>
        <v>_2002</v>
      </c>
      <c r="E156" s="211" t="s">
        <v>676</v>
      </c>
      <c r="F156" s="79">
        <v>1531.60646185</v>
      </c>
      <c r="G156" s="79">
        <v>1564.8943624780352</v>
      </c>
      <c r="H156" s="128">
        <v>3378.5795677300002</v>
      </c>
      <c r="I156" s="128">
        <v>1378.9363609900006</v>
      </c>
      <c r="J156" s="126">
        <v>1528.9519826048602</v>
      </c>
      <c r="K156" s="126">
        <v>1695.7233166999999</v>
      </c>
      <c r="L156" s="126">
        <v>865.4988292500002</v>
      </c>
      <c r="M156" s="126">
        <v>1249.2950000000001</v>
      </c>
      <c r="N156" s="126">
        <v>3.9</v>
      </c>
      <c r="O156" s="126">
        <v>14.4</v>
      </c>
      <c r="P156" s="125">
        <v>3.6630036630036629</v>
      </c>
      <c r="Q156" s="125">
        <v>1.859773107680863</v>
      </c>
      <c r="R156" s="137">
        <v>19.489999999999998</v>
      </c>
      <c r="S156" s="137">
        <v>281.64999999999998</v>
      </c>
      <c r="T156" s="137">
        <v>1508.23</v>
      </c>
      <c r="U156" s="137">
        <v>1385.93</v>
      </c>
      <c r="V156" s="138">
        <v>112.71213727678567</v>
      </c>
      <c r="W156" s="149"/>
      <c r="X156" s="149"/>
      <c r="Y156" s="149"/>
      <c r="Z156" s="151"/>
      <c r="AA156" s="151"/>
    </row>
    <row r="157" spans="2:27" s="72" customFormat="1">
      <c r="B157" s="77">
        <v>37288</v>
      </c>
      <c r="C157" s="210" t="s">
        <v>626</v>
      </c>
      <c r="D157" s="154" t="str">
        <f t="shared" si="2"/>
        <v>_2002</v>
      </c>
      <c r="E157" s="211" t="s">
        <v>677</v>
      </c>
      <c r="F157" s="79">
        <v>1492.75866842</v>
      </c>
      <c r="G157" s="79">
        <v>1523.0896058332989</v>
      </c>
      <c r="H157" s="128">
        <v>3472.8014051500004</v>
      </c>
      <c r="I157" s="128">
        <v>1450.6449830899996</v>
      </c>
      <c r="J157" s="126">
        <v>1458.7122001152202</v>
      </c>
      <c r="K157" s="126">
        <v>1742.78537289</v>
      </c>
      <c r="L157" s="126">
        <v>925.34589323000023</v>
      </c>
      <c r="M157" s="126">
        <v>1275.029</v>
      </c>
      <c r="N157" s="126">
        <v>3.7</v>
      </c>
      <c r="O157" s="126">
        <v>14.3</v>
      </c>
      <c r="P157" s="125">
        <v>3.6496350364963499</v>
      </c>
      <c r="Q157" s="125">
        <v>1.8860807242549982</v>
      </c>
      <c r="R157" s="137">
        <v>20.29</v>
      </c>
      <c r="S157" s="137">
        <v>295.5</v>
      </c>
      <c r="T157" s="137">
        <v>1561.37</v>
      </c>
      <c r="U157" s="137">
        <v>1490.39</v>
      </c>
      <c r="V157" s="138">
        <v>118.94334542410709</v>
      </c>
      <c r="W157" s="149"/>
      <c r="X157" s="149"/>
      <c r="Y157" s="149"/>
      <c r="Z157" s="151"/>
      <c r="AA157" s="151"/>
    </row>
    <row r="158" spans="2:27" s="72" customFormat="1">
      <c r="B158" s="77">
        <v>37316</v>
      </c>
      <c r="C158" s="210" t="s">
        <v>626</v>
      </c>
      <c r="D158" s="154" t="str">
        <f t="shared" si="2"/>
        <v>_2002</v>
      </c>
      <c r="E158" s="211" t="s">
        <v>694</v>
      </c>
      <c r="F158" s="79">
        <v>1484.31422896</v>
      </c>
      <c r="G158" s="79">
        <v>1514.9224248616049</v>
      </c>
      <c r="H158" s="128">
        <v>3474.9692719100003</v>
      </c>
      <c r="I158" s="128">
        <v>1495.9040470499999</v>
      </c>
      <c r="J158" s="126">
        <v>1402.6506889706998</v>
      </c>
      <c r="K158" s="126">
        <v>1804.2717507400002</v>
      </c>
      <c r="L158" s="126">
        <v>1222.3204159900001</v>
      </c>
      <c r="M158" s="126">
        <v>1316.4189999999999</v>
      </c>
      <c r="N158" s="126">
        <v>3.3</v>
      </c>
      <c r="O158" s="126">
        <v>14.2</v>
      </c>
      <c r="P158" s="125">
        <v>3.7453183520599249</v>
      </c>
      <c r="Q158" s="125">
        <v>1.9928258270227182</v>
      </c>
      <c r="R158" s="137">
        <v>23.69</v>
      </c>
      <c r="S158" s="137">
        <v>294.05</v>
      </c>
      <c r="T158" s="137">
        <v>1607.39</v>
      </c>
      <c r="U158" s="137">
        <v>1592.03</v>
      </c>
      <c r="V158" s="138">
        <v>130.48189174107137</v>
      </c>
      <c r="W158" s="149"/>
      <c r="X158" s="149"/>
      <c r="Y158" s="149"/>
      <c r="Z158" s="151"/>
      <c r="AA158" s="151"/>
    </row>
    <row r="159" spans="2:27" s="72" customFormat="1">
      <c r="B159" s="77">
        <v>37347</v>
      </c>
      <c r="C159" s="210" t="s">
        <v>627</v>
      </c>
      <c r="D159" s="154" t="str">
        <f t="shared" si="2"/>
        <v>_2002</v>
      </c>
      <c r="E159" s="211" t="s">
        <v>697</v>
      </c>
      <c r="F159" s="79">
        <v>1608.78510764</v>
      </c>
      <c r="G159" s="79">
        <v>1640.0590452320516</v>
      </c>
      <c r="H159" s="128">
        <v>3385.7670957</v>
      </c>
      <c r="I159" s="128">
        <v>1478.2555243899999</v>
      </c>
      <c r="J159" s="126">
        <v>1544.5320882317087</v>
      </c>
      <c r="K159" s="126">
        <v>1770.7643630699999</v>
      </c>
      <c r="L159" s="126">
        <v>910.34523414000023</v>
      </c>
      <c r="M159" s="126">
        <v>1306.963</v>
      </c>
      <c r="N159" s="126">
        <v>3</v>
      </c>
      <c r="O159" s="126">
        <v>14.2</v>
      </c>
      <c r="P159" s="125">
        <v>3.7064492216456637</v>
      </c>
      <c r="Q159" s="125">
        <v>1.9976028765481419</v>
      </c>
      <c r="R159" s="137">
        <v>25.65</v>
      </c>
      <c r="S159" s="137">
        <v>302.68</v>
      </c>
      <c r="T159" s="137">
        <v>1588.57</v>
      </c>
      <c r="U159" s="137">
        <v>1568.15</v>
      </c>
      <c r="V159" s="138">
        <v>129.30248325892853</v>
      </c>
      <c r="W159" s="149"/>
      <c r="X159" s="149"/>
      <c r="Y159" s="149"/>
      <c r="Z159" s="151"/>
      <c r="AA159" s="151"/>
    </row>
    <row r="160" spans="2:27" s="72" customFormat="1">
      <c r="B160" s="77">
        <v>37377</v>
      </c>
      <c r="C160" s="210" t="s">
        <v>627</v>
      </c>
      <c r="D160" s="154" t="str">
        <f t="shared" si="2"/>
        <v>_2002</v>
      </c>
      <c r="E160" s="211" t="s">
        <v>698</v>
      </c>
      <c r="F160" s="79">
        <v>1680.3392012100001</v>
      </c>
      <c r="G160" s="79">
        <v>1709.3424454292795</v>
      </c>
      <c r="H160" s="128">
        <v>3413.13979905</v>
      </c>
      <c r="I160" s="128">
        <v>1501.3477743999999</v>
      </c>
      <c r="J160" s="126">
        <v>1556.2711774680415</v>
      </c>
      <c r="K160" s="126">
        <v>1815.0202690599999</v>
      </c>
      <c r="L160" s="126">
        <v>905.56921147999992</v>
      </c>
      <c r="M160" s="126">
        <v>1315.366</v>
      </c>
      <c r="N160" s="126">
        <v>2.9</v>
      </c>
      <c r="O160" s="126">
        <v>14.1</v>
      </c>
      <c r="P160" s="125">
        <v>3.7230081906180192</v>
      </c>
      <c r="Q160" s="125">
        <v>2.1123785382340516</v>
      </c>
      <c r="R160" s="137">
        <v>25.43</v>
      </c>
      <c r="S160" s="137">
        <v>314.49</v>
      </c>
      <c r="T160" s="137">
        <v>1597.02</v>
      </c>
      <c r="U160" s="137">
        <v>1604.7</v>
      </c>
      <c r="V160" s="138">
        <v>114.85472935267853</v>
      </c>
      <c r="W160" s="149"/>
      <c r="X160" s="149"/>
      <c r="Y160" s="149"/>
      <c r="Z160" s="151"/>
      <c r="AA160" s="151"/>
    </row>
    <row r="161" spans="2:27" s="72" customFormat="1">
      <c r="B161" s="77">
        <v>37408</v>
      </c>
      <c r="C161" s="210" t="s">
        <v>627</v>
      </c>
      <c r="D161" s="154" t="str">
        <f t="shared" si="2"/>
        <v>_2002</v>
      </c>
      <c r="E161" s="211" t="s">
        <v>699</v>
      </c>
      <c r="F161" s="79">
        <v>1798.2809213099999</v>
      </c>
      <c r="G161" s="79">
        <v>1828.9941948591813</v>
      </c>
      <c r="H161" s="128">
        <v>3533.1421922899999</v>
      </c>
      <c r="I161" s="128">
        <v>1543.08705826</v>
      </c>
      <c r="J161" s="126">
        <v>1722.5506442904507</v>
      </c>
      <c r="K161" s="126">
        <v>1812.5046393700002</v>
      </c>
      <c r="L161" s="126">
        <v>993.32089654999982</v>
      </c>
      <c r="M161" s="126">
        <v>1296.652</v>
      </c>
      <c r="N161" s="126">
        <v>2.6</v>
      </c>
      <c r="O161" s="126">
        <v>13.8</v>
      </c>
      <c r="P161" s="125">
        <v>3.9840637450199203</v>
      </c>
      <c r="Q161" s="125">
        <v>2.2497187851518561</v>
      </c>
      <c r="R161" s="137">
        <v>24.13</v>
      </c>
      <c r="S161" s="137">
        <v>321.18</v>
      </c>
      <c r="T161" s="137">
        <v>1650.59</v>
      </c>
      <c r="U161" s="137">
        <v>1656.46</v>
      </c>
      <c r="V161" s="138">
        <v>108.42695312499995</v>
      </c>
      <c r="W161" s="149"/>
      <c r="X161" s="149"/>
      <c r="Y161" s="149"/>
      <c r="Z161" s="151"/>
      <c r="AA161" s="151"/>
    </row>
    <row r="162" spans="2:27" s="72" customFormat="1">
      <c r="B162" s="77">
        <v>37438</v>
      </c>
      <c r="C162" s="44" t="s">
        <v>628</v>
      </c>
      <c r="D162" s="154" t="str">
        <f t="shared" si="2"/>
        <v>_2002</v>
      </c>
      <c r="E162" s="211" t="s">
        <v>700</v>
      </c>
      <c r="F162" s="79">
        <v>1619.9423977000001</v>
      </c>
      <c r="G162" s="79">
        <v>1651.81186515845</v>
      </c>
      <c r="H162" s="128">
        <v>3506.3729685799999</v>
      </c>
      <c r="I162" s="128">
        <v>1569.5345827600001</v>
      </c>
      <c r="J162" s="126">
        <v>1637.5043052809197</v>
      </c>
      <c r="K162" s="126">
        <v>1819.6888687600003</v>
      </c>
      <c r="L162" s="126">
        <v>1058.3013371699999</v>
      </c>
      <c r="M162" s="126">
        <v>1290.662</v>
      </c>
      <c r="N162" s="126">
        <v>2.1</v>
      </c>
      <c r="O162" s="126">
        <v>13.9</v>
      </c>
      <c r="P162" s="125">
        <v>3.9682539682539684</v>
      </c>
      <c r="Q162" s="125">
        <v>2.1734405564007826</v>
      </c>
      <c r="R162" s="137">
        <v>25.77</v>
      </c>
      <c r="S162" s="137">
        <v>313.29000000000002</v>
      </c>
      <c r="T162" s="137">
        <v>1588.29</v>
      </c>
      <c r="U162" s="137">
        <v>1872</v>
      </c>
      <c r="V162" s="138">
        <v>104.35799386160711</v>
      </c>
      <c r="W162" s="149"/>
      <c r="X162" s="149"/>
      <c r="Y162" s="149"/>
      <c r="Z162" s="151"/>
      <c r="AA162" s="151"/>
    </row>
    <row r="163" spans="2:27" s="72" customFormat="1">
      <c r="B163" s="77">
        <v>37469</v>
      </c>
      <c r="C163" s="44" t="s">
        <v>628</v>
      </c>
      <c r="D163" s="154" t="str">
        <f t="shared" si="2"/>
        <v>_2002</v>
      </c>
      <c r="E163" s="211" t="s">
        <v>701</v>
      </c>
      <c r="F163" s="79">
        <v>1561.6261932899997</v>
      </c>
      <c r="G163" s="79">
        <v>1590.4235876411926</v>
      </c>
      <c r="H163" s="128">
        <v>3423.7281892700003</v>
      </c>
      <c r="I163" s="128">
        <v>1518.1425861699997</v>
      </c>
      <c r="J163" s="126">
        <v>1566.1920787760723</v>
      </c>
      <c r="K163" s="126">
        <v>1823.9516725000001</v>
      </c>
      <c r="L163" s="126">
        <v>1021.626027</v>
      </c>
      <c r="M163" s="126">
        <v>1292.6870000000001</v>
      </c>
      <c r="N163" s="126">
        <v>2.5</v>
      </c>
      <c r="O163" s="126">
        <v>13.7</v>
      </c>
      <c r="P163" s="125">
        <v>4.0016006402561022</v>
      </c>
      <c r="Q163" s="125">
        <v>2.2128789555211328</v>
      </c>
      <c r="R163" s="137">
        <v>26.63</v>
      </c>
      <c r="S163" s="137">
        <v>310.25</v>
      </c>
      <c r="T163" s="137">
        <v>1482.92</v>
      </c>
      <c r="U163" s="137">
        <v>1959.27</v>
      </c>
      <c r="V163" s="138">
        <v>102.25471540178569</v>
      </c>
      <c r="W163" s="149"/>
      <c r="X163" s="149"/>
      <c r="Y163" s="149"/>
      <c r="Z163" s="151"/>
      <c r="AA163" s="151"/>
    </row>
    <row r="164" spans="2:27" s="72" customFormat="1">
      <c r="B164" s="77">
        <v>37500</v>
      </c>
      <c r="C164" s="44" t="s">
        <v>628</v>
      </c>
      <c r="D164" s="154" t="str">
        <f t="shared" si="2"/>
        <v>_2002</v>
      </c>
      <c r="E164" s="211" t="s">
        <v>702</v>
      </c>
      <c r="F164" s="79">
        <v>1501.26250594</v>
      </c>
      <c r="G164" s="79">
        <v>1530.1663949482015</v>
      </c>
      <c r="H164" s="128">
        <v>3470.29807428</v>
      </c>
      <c r="I164" s="128">
        <v>1521.0842199900001</v>
      </c>
      <c r="J164" s="126">
        <v>1505.4659681056328</v>
      </c>
      <c r="K164" s="126">
        <v>1841.5005566899999</v>
      </c>
      <c r="L164" s="126">
        <v>1163.8897980900001</v>
      </c>
      <c r="M164" s="126">
        <v>1323.44</v>
      </c>
      <c r="N164" s="126">
        <v>2.9</v>
      </c>
      <c r="O164" s="126">
        <v>13.7</v>
      </c>
      <c r="P164" s="125">
        <v>4.0241448692152915</v>
      </c>
      <c r="Q164" s="125">
        <v>2.1877050973528767</v>
      </c>
      <c r="R164" s="137">
        <v>28.34</v>
      </c>
      <c r="S164" s="137">
        <v>319.16000000000003</v>
      </c>
      <c r="T164" s="137">
        <v>1478.93</v>
      </c>
      <c r="U164" s="137">
        <v>2167.41</v>
      </c>
      <c r="V164" s="138">
        <v>113.18390066964282</v>
      </c>
      <c r="W164" s="149"/>
      <c r="X164" s="149"/>
      <c r="Y164" s="149"/>
      <c r="Z164" s="151"/>
      <c r="AA164" s="151"/>
    </row>
    <row r="165" spans="2:27" s="72" customFormat="1">
      <c r="B165" s="77">
        <v>37530</v>
      </c>
      <c r="C165" s="209" t="s">
        <v>629</v>
      </c>
      <c r="D165" s="154" t="str">
        <f t="shared" si="2"/>
        <v>_2002</v>
      </c>
      <c r="E165" s="211" t="s">
        <v>703</v>
      </c>
      <c r="F165" s="79">
        <v>1475.24154221</v>
      </c>
      <c r="G165" s="79">
        <v>1505.3148957375568</v>
      </c>
      <c r="H165" s="128">
        <v>3453.24347949</v>
      </c>
      <c r="I165" s="128">
        <v>1584.71286358</v>
      </c>
      <c r="J165" s="126">
        <v>1557.9697409029818</v>
      </c>
      <c r="K165" s="126">
        <v>1858.5828197200001</v>
      </c>
      <c r="L165" s="126">
        <v>1124.4516275999999</v>
      </c>
      <c r="M165" s="126">
        <v>1325.847</v>
      </c>
      <c r="N165" s="126">
        <v>3.1</v>
      </c>
      <c r="O165" s="126">
        <v>13.7</v>
      </c>
      <c r="P165" s="125">
        <v>4.2826552462526761</v>
      </c>
      <c r="Q165" s="125">
        <v>2.3696682464454977</v>
      </c>
      <c r="R165" s="137">
        <v>27.55</v>
      </c>
      <c r="S165" s="137">
        <v>316.56</v>
      </c>
      <c r="T165" s="137">
        <v>1486.17</v>
      </c>
      <c r="U165" s="137">
        <v>2201.5</v>
      </c>
      <c r="V165" s="138">
        <v>125.90185546874996</v>
      </c>
      <c r="W165" s="149"/>
      <c r="X165" s="149"/>
      <c r="Y165" s="149"/>
      <c r="Z165" s="151"/>
      <c r="AA165" s="151"/>
    </row>
    <row r="166" spans="2:27" s="72" customFormat="1">
      <c r="B166" s="77">
        <v>37561</v>
      </c>
      <c r="C166" s="209" t="s">
        <v>629</v>
      </c>
      <c r="D166" s="154" t="str">
        <f t="shared" si="2"/>
        <v>_2002</v>
      </c>
      <c r="E166" s="211" t="s">
        <v>704</v>
      </c>
      <c r="F166" s="79">
        <v>1401.47875651</v>
      </c>
      <c r="G166" s="79">
        <v>1428.7931351044729</v>
      </c>
      <c r="H166" s="128">
        <v>3380.3010003600007</v>
      </c>
      <c r="I166" s="128">
        <v>1513.0880340800004</v>
      </c>
      <c r="J166" s="126">
        <v>1431.1849746645182</v>
      </c>
      <c r="K166" s="126">
        <v>1834.5550210399999</v>
      </c>
      <c r="L166" s="126">
        <v>1135.0600235500001</v>
      </c>
      <c r="M166" s="126">
        <v>1302.702</v>
      </c>
      <c r="N166" s="126">
        <v>4.8</v>
      </c>
      <c r="O166" s="126">
        <v>13.1</v>
      </c>
      <c r="P166" s="125">
        <v>4.166666666666667</v>
      </c>
      <c r="Q166" s="125">
        <v>2.3359028264424202</v>
      </c>
      <c r="R166" s="137">
        <v>24.5</v>
      </c>
      <c r="S166" s="137">
        <v>319.14999999999998</v>
      </c>
      <c r="T166" s="137">
        <v>1581.04</v>
      </c>
      <c r="U166" s="137">
        <v>1825.06</v>
      </c>
      <c r="V166" s="138">
        <v>137.95147879464284</v>
      </c>
      <c r="W166" s="149"/>
      <c r="X166" s="149"/>
      <c r="Y166" s="149"/>
      <c r="Z166" s="151"/>
      <c r="AA166" s="151"/>
    </row>
    <row r="167" spans="2:27" s="72" customFormat="1">
      <c r="B167" s="77">
        <v>37591</v>
      </c>
      <c r="C167" s="209" t="s">
        <v>629</v>
      </c>
      <c r="D167" s="154" t="str">
        <f t="shared" si="2"/>
        <v>_2002</v>
      </c>
      <c r="E167" s="211" t="s">
        <v>705</v>
      </c>
      <c r="F167" s="79">
        <v>1350.3882779999999</v>
      </c>
      <c r="G167" s="79">
        <v>1376.5081440939468</v>
      </c>
      <c r="H167" s="128">
        <v>3569.19387413</v>
      </c>
      <c r="I167" s="128">
        <v>1598.6767155500002</v>
      </c>
      <c r="J167" s="126">
        <v>1421.2665109675349</v>
      </c>
      <c r="K167" s="126">
        <v>1780.1940101600001</v>
      </c>
      <c r="L167" s="126">
        <v>1365.9508772699996</v>
      </c>
      <c r="M167" s="126">
        <v>1251.8240000000001</v>
      </c>
      <c r="N167" s="126">
        <v>5.6</v>
      </c>
      <c r="O167" s="126">
        <v>13.7</v>
      </c>
      <c r="P167" s="125">
        <v>4.019292604501608</v>
      </c>
      <c r="Q167" s="125">
        <v>2.2747952684258417</v>
      </c>
      <c r="R167" s="137">
        <v>28.52</v>
      </c>
      <c r="S167" s="137">
        <v>332.43</v>
      </c>
      <c r="T167" s="137">
        <v>1592.96</v>
      </c>
      <c r="U167" s="137">
        <v>2025.61</v>
      </c>
      <c r="V167" s="138">
        <v>125.5283761160714</v>
      </c>
      <c r="W167" s="149"/>
      <c r="X167" s="149"/>
      <c r="Y167" s="149"/>
      <c r="Z167" s="151"/>
      <c r="AA167" s="151"/>
    </row>
    <row r="168" spans="2:27" s="72" customFormat="1">
      <c r="B168" s="77">
        <v>37622</v>
      </c>
      <c r="C168" s="210" t="s">
        <v>630</v>
      </c>
      <c r="D168" s="154" t="str">
        <f t="shared" si="2"/>
        <v>_2003</v>
      </c>
      <c r="E168" s="211" t="s">
        <v>678</v>
      </c>
      <c r="F168" s="79">
        <v>1344.8697927999999</v>
      </c>
      <c r="G168" s="79">
        <v>1371.1829248588544</v>
      </c>
      <c r="H168" s="128">
        <v>3521.53548366</v>
      </c>
      <c r="I168" s="128">
        <v>1542.52224544</v>
      </c>
      <c r="J168" s="126">
        <v>1415.7541503170567</v>
      </c>
      <c r="K168" s="126">
        <v>1782.7746366700001</v>
      </c>
      <c r="L168" s="126">
        <v>1281.4739347299999</v>
      </c>
      <c r="M168" s="126">
        <v>1251.992</v>
      </c>
      <c r="N168" s="126">
        <v>4.7</v>
      </c>
      <c r="O168" s="126">
        <v>13.7</v>
      </c>
      <c r="P168" s="125">
        <v>3.9370078740157481</v>
      </c>
      <c r="Q168" s="125">
        <v>2.3169601482854496</v>
      </c>
      <c r="R168" s="137">
        <v>31.29</v>
      </c>
      <c r="S168" s="137">
        <v>356.86</v>
      </c>
      <c r="T168" s="137">
        <v>1650.31</v>
      </c>
      <c r="U168" s="137">
        <v>2190.14</v>
      </c>
      <c r="V168" s="138">
        <v>128.20170200892855</v>
      </c>
      <c r="W168" s="149"/>
      <c r="X168" s="149"/>
      <c r="Y168" s="149"/>
      <c r="Z168" s="151"/>
      <c r="AA168" s="151"/>
    </row>
    <row r="169" spans="2:27" s="72" customFormat="1">
      <c r="B169" s="77">
        <v>37653</v>
      </c>
      <c r="C169" s="210" t="s">
        <v>630</v>
      </c>
      <c r="D169" s="154" t="str">
        <f t="shared" si="2"/>
        <v>_2003</v>
      </c>
      <c r="E169" s="211" t="s">
        <v>679</v>
      </c>
      <c r="F169" s="79">
        <v>1256.9720800699999</v>
      </c>
      <c r="G169" s="79">
        <v>1279.1810110760084</v>
      </c>
      <c r="H169" s="128">
        <v>3415.5658806500001</v>
      </c>
      <c r="I169" s="129">
        <v>1517.8623674500002</v>
      </c>
      <c r="J169" s="127">
        <v>1364.9052426263804</v>
      </c>
      <c r="K169" s="127">
        <v>1752.2325274599998</v>
      </c>
      <c r="L169" s="127">
        <v>1333.6651354000003</v>
      </c>
      <c r="M169" s="127">
        <v>1252.6790000000001</v>
      </c>
      <c r="N169" s="126">
        <v>4.9000000000000004</v>
      </c>
      <c r="O169" s="126">
        <v>13.7</v>
      </c>
      <c r="P169" s="125">
        <v>3.6429872495446265</v>
      </c>
      <c r="Q169" s="125">
        <v>2.204585537918871</v>
      </c>
      <c r="R169" s="137">
        <v>32.65</v>
      </c>
      <c r="S169" s="137">
        <v>358.97</v>
      </c>
      <c r="T169" s="137">
        <v>1682.15</v>
      </c>
      <c r="U169" s="137">
        <v>2230.35</v>
      </c>
      <c r="V169" s="138">
        <v>132.88002232142856</v>
      </c>
      <c r="W169" s="149"/>
      <c r="X169" s="149"/>
      <c r="Y169" s="149"/>
      <c r="Z169" s="151"/>
      <c r="AA169" s="151"/>
    </row>
    <row r="170" spans="2:27" s="72" customFormat="1">
      <c r="B170" s="77">
        <v>37681</v>
      </c>
      <c r="C170" s="210" t="s">
        <v>630</v>
      </c>
      <c r="D170" s="154" t="str">
        <f t="shared" si="2"/>
        <v>_2003</v>
      </c>
      <c r="E170" s="211" t="s">
        <v>695</v>
      </c>
      <c r="F170" s="79">
        <v>1200.7115105099999</v>
      </c>
      <c r="G170" s="79">
        <v>1221.7363813419283</v>
      </c>
      <c r="H170" s="129">
        <v>3440.3973981999998</v>
      </c>
      <c r="I170" s="129">
        <v>1521.8072259600001</v>
      </c>
      <c r="J170" s="127">
        <v>1307.3038632466232</v>
      </c>
      <c r="K170" s="127">
        <v>1755.7555073899998</v>
      </c>
      <c r="L170" s="127">
        <v>1335.3676907699999</v>
      </c>
      <c r="M170" s="127">
        <v>1269.2149999999999</v>
      </c>
      <c r="N170" s="126">
        <v>4.9000000000000004</v>
      </c>
      <c r="O170" s="126">
        <v>13.4</v>
      </c>
      <c r="P170" s="125">
        <v>3.6563071297989027</v>
      </c>
      <c r="Q170" s="125">
        <v>2.206531332744925</v>
      </c>
      <c r="R170" s="137">
        <v>30.34</v>
      </c>
      <c r="S170" s="137">
        <v>340.55</v>
      </c>
      <c r="T170" s="137">
        <v>1655.69</v>
      </c>
      <c r="U170" s="137">
        <v>1989.84</v>
      </c>
      <c r="V170" s="138">
        <v>121.20387834821429</v>
      </c>
      <c r="W170" s="149"/>
      <c r="X170" s="149"/>
      <c r="Y170" s="149"/>
      <c r="Z170" s="151"/>
      <c r="AA170" s="151"/>
    </row>
    <row r="171" spans="2:27" s="72" customFormat="1">
      <c r="B171" s="77">
        <v>37712</v>
      </c>
      <c r="C171" s="210" t="s">
        <v>631</v>
      </c>
      <c r="D171" s="154" t="str">
        <f t="shared" si="2"/>
        <v>_2003</v>
      </c>
      <c r="E171" s="211" t="s">
        <v>706</v>
      </c>
      <c r="F171" s="79">
        <v>1212.7854190100002</v>
      </c>
      <c r="G171" s="79">
        <v>1234.8392330024187</v>
      </c>
      <c r="H171" s="129">
        <v>3465.1644369300002</v>
      </c>
      <c r="I171" s="129">
        <v>1643.7561266900002</v>
      </c>
      <c r="J171" s="127">
        <v>1369.7975934839546</v>
      </c>
      <c r="K171" s="127">
        <v>1739.1791343</v>
      </c>
      <c r="L171" s="127">
        <v>1381.2888301000005</v>
      </c>
      <c r="M171" s="127">
        <v>1239.7560000000001</v>
      </c>
      <c r="N171" s="126">
        <v>5</v>
      </c>
      <c r="O171" s="126">
        <v>13.8</v>
      </c>
      <c r="P171" s="125">
        <v>3.766478342749529</v>
      </c>
      <c r="Q171" s="125">
        <v>2.3463162834350069</v>
      </c>
      <c r="R171" s="137">
        <v>25.02</v>
      </c>
      <c r="S171" s="137">
        <v>328.18</v>
      </c>
      <c r="T171" s="137">
        <v>1587.87</v>
      </c>
      <c r="U171" s="137">
        <v>1932.14</v>
      </c>
      <c r="V171" s="138">
        <v>128.39827008928572</v>
      </c>
      <c r="W171" s="149"/>
      <c r="X171" s="149"/>
      <c r="Y171" s="149"/>
      <c r="Z171" s="151"/>
      <c r="AA171" s="151"/>
    </row>
    <row r="172" spans="2:27" s="72" customFormat="1">
      <c r="B172" s="77">
        <v>37742</v>
      </c>
      <c r="C172" s="210" t="s">
        <v>631</v>
      </c>
      <c r="D172" s="154" t="str">
        <f t="shared" si="2"/>
        <v>_2003</v>
      </c>
      <c r="E172" s="211" t="s">
        <v>707</v>
      </c>
      <c r="F172" s="79">
        <v>1291.5278678200002</v>
      </c>
      <c r="G172" s="79">
        <v>1310.8413618926093</v>
      </c>
      <c r="H172" s="129">
        <v>3457.4108814900001</v>
      </c>
      <c r="I172" s="129">
        <v>1677.22167687</v>
      </c>
      <c r="J172" s="127">
        <v>1413.2772474627311</v>
      </c>
      <c r="K172" s="127">
        <v>1801.0223809299998</v>
      </c>
      <c r="L172" s="127">
        <v>1309.0807896000001</v>
      </c>
      <c r="M172" s="127">
        <v>1308.0219999999999</v>
      </c>
      <c r="N172" s="126">
        <v>5</v>
      </c>
      <c r="O172" s="126">
        <v>13</v>
      </c>
      <c r="P172" s="125">
        <v>3.6166365280289328</v>
      </c>
      <c r="Q172" s="125">
        <v>2.3590469450342062</v>
      </c>
      <c r="R172" s="137">
        <v>25.81</v>
      </c>
      <c r="S172" s="137">
        <v>355.68</v>
      </c>
      <c r="T172" s="137">
        <v>1651.1</v>
      </c>
      <c r="U172" s="137">
        <v>1729.22</v>
      </c>
      <c r="V172" s="138">
        <v>130.08875558035717</v>
      </c>
      <c r="W172" s="149"/>
      <c r="X172" s="149"/>
      <c r="Y172" s="149"/>
      <c r="Z172" s="151"/>
      <c r="AA172" s="151"/>
    </row>
    <row r="173" spans="2:27" s="72" customFormat="1">
      <c r="B173" s="77">
        <v>37773</v>
      </c>
      <c r="C173" s="210" t="s">
        <v>631</v>
      </c>
      <c r="D173" s="154" t="str">
        <f t="shared" si="2"/>
        <v>_2003</v>
      </c>
      <c r="E173" s="211" t="s">
        <v>708</v>
      </c>
      <c r="F173" s="79">
        <v>1262.7696869699998</v>
      </c>
      <c r="G173" s="79">
        <v>1281.739835436779</v>
      </c>
      <c r="H173" s="129">
        <v>3377.31067515</v>
      </c>
      <c r="I173" s="129">
        <v>1656.3748867600002</v>
      </c>
      <c r="J173" s="127">
        <v>1303.2973122589631</v>
      </c>
      <c r="K173" s="127">
        <v>1741.2836688400002</v>
      </c>
      <c r="L173" s="127">
        <v>1331.7859473100002</v>
      </c>
      <c r="M173" s="127">
        <v>1261.4849999999999</v>
      </c>
      <c r="N173" s="126">
        <v>4.5999999999999996</v>
      </c>
      <c r="O173" s="126">
        <v>13.1</v>
      </c>
      <c r="P173" s="125">
        <v>3.5460992907801421</v>
      </c>
      <c r="Q173" s="125">
        <v>2.3668639053254439</v>
      </c>
      <c r="R173" s="137">
        <v>27.55</v>
      </c>
      <c r="S173" s="137">
        <v>356.53</v>
      </c>
      <c r="T173" s="137">
        <v>1685.11</v>
      </c>
      <c r="U173" s="137">
        <v>1579.11</v>
      </c>
      <c r="V173" s="138">
        <v>120.57486049107145</v>
      </c>
      <c r="W173" s="149"/>
      <c r="X173" s="149"/>
      <c r="Y173" s="149"/>
      <c r="Z173" s="151"/>
      <c r="AA173" s="151"/>
    </row>
    <row r="174" spans="2:27" s="72" customFormat="1">
      <c r="B174" s="77">
        <v>37803</v>
      </c>
      <c r="C174" s="44" t="s">
        <v>632</v>
      </c>
      <c r="D174" s="154" t="str">
        <f t="shared" si="2"/>
        <v>_2003</v>
      </c>
      <c r="E174" s="211" t="s">
        <v>709</v>
      </c>
      <c r="F174" s="79">
        <v>1314.1164530999999</v>
      </c>
      <c r="G174" s="79">
        <v>1332.6308720524014</v>
      </c>
      <c r="H174" s="129">
        <v>3393.0480589799968</v>
      </c>
      <c r="I174" s="129">
        <v>1694.1109545299969</v>
      </c>
      <c r="J174" s="127">
        <v>1311.6779896574626</v>
      </c>
      <c r="K174" s="127">
        <v>1754.3756281999999</v>
      </c>
      <c r="L174" s="127">
        <v>1292.7339318800002</v>
      </c>
      <c r="M174" s="127">
        <v>1282.7270000000001</v>
      </c>
      <c r="N174" s="126">
        <v>4.8</v>
      </c>
      <c r="O174" s="126">
        <v>13.3</v>
      </c>
      <c r="P174" s="125">
        <v>3.4482758620689657</v>
      </c>
      <c r="Q174" s="125">
        <v>2.2517451024544024</v>
      </c>
      <c r="R174" s="137">
        <v>28.4</v>
      </c>
      <c r="S174" s="137">
        <v>351.02</v>
      </c>
      <c r="T174" s="137">
        <v>1712.83</v>
      </c>
      <c r="U174" s="137">
        <v>1556.87</v>
      </c>
      <c r="V174" s="138">
        <v>122.44225725446431</v>
      </c>
      <c r="W174" s="149"/>
      <c r="X174" s="149"/>
      <c r="Y174" s="149"/>
      <c r="Z174" s="151"/>
      <c r="AA174" s="151"/>
    </row>
    <row r="175" spans="2:27" s="72" customFormat="1">
      <c r="B175" s="77">
        <v>37834</v>
      </c>
      <c r="C175" s="44" t="s">
        <v>632</v>
      </c>
      <c r="D175" s="154" t="str">
        <f t="shared" si="2"/>
        <v>_2003</v>
      </c>
      <c r="E175" s="211" t="s">
        <v>710</v>
      </c>
      <c r="F175" s="79">
        <v>1372.4056914299999</v>
      </c>
      <c r="G175" s="79">
        <v>1388.1115539085952</v>
      </c>
      <c r="H175" s="129">
        <v>3222.5357969400002</v>
      </c>
      <c r="I175" s="129">
        <v>1551.9567956300002</v>
      </c>
      <c r="J175" s="127">
        <v>1295.632612296348</v>
      </c>
      <c r="K175" s="127">
        <v>1749.7205228099999</v>
      </c>
      <c r="L175" s="127">
        <v>1149.1377063599998</v>
      </c>
      <c r="M175" s="127">
        <v>1278.846</v>
      </c>
      <c r="N175" s="126">
        <v>4.5999999999999996</v>
      </c>
      <c r="O175" s="126">
        <v>13</v>
      </c>
      <c r="P175" s="125">
        <v>3.4188034188034191</v>
      </c>
      <c r="Q175" s="125">
        <v>2.188662727073758</v>
      </c>
      <c r="R175" s="137">
        <v>29.83</v>
      </c>
      <c r="S175" s="137">
        <v>359.77</v>
      </c>
      <c r="T175" s="137">
        <v>1756.73</v>
      </c>
      <c r="U175" s="137">
        <v>1565.55</v>
      </c>
      <c r="V175" s="138">
        <v>125.0172991071429</v>
      </c>
      <c r="W175" s="149"/>
      <c r="X175" s="149"/>
      <c r="Y175" s="149"/>
      <c r="Z175" s="151"/>
      <c r="AA175" s="151"/>
    </row>
    <row r="176" spans="2:27" s="72" customFormat="1">
      <c r="B176" s="77">
        <v>37865</v>
      </c>
      <c r="C176" s="44" t="s">
        <v>632</v>
      </c>
      <c r="D176" s="154" t="str">
        <f t="shared" si="2"/>
        <v>_2003</v>
      </c>
      <c r="E176" s="211" t="s">
        <v>711</v>
      </c>
      <c r="F176" s="79">
        <v>1455.8100146199999</v>
      </c>
      <c r="G176" s="79">
        <v>1471.9817769948609</v>
      </c>
      <c r="H176" s="129">
        <v>3329.3220464100004</v>
      </c>
      <c r="I176" s="129">
        <v>1609.4740049500001</v>
      </c>
      <c r="J176" s="127">
        <v>1402.7914425473391</v>
      </c>
      <c r="K176" s="127">
        <v>1727.7156292700001</v>
      </c>
      <c r="L176" s="127">
        <v>1212.5708279499997</v>
      </c>
      <c r="M176" s="127">
        <v>1271.0609999999999</v>
      </c>
      <c r="N176" s="126">
        <v>4.2</v>
      </c>
      <c r="O176" s="126">
        <v>13.3</v>
      </c>
      <c r="P176" s="125">
        <v>3.3840947546531304</v>
      </c>
      <c r="Q176" s="125">
        <v>2.300966405890474</v>
      </c>
      <c r="R176" s="137">
        <v>27.1</v>
      </c>
      <c r="S176" s="137">
        <v>378.95</v>
      </c>
      <c r="T176" s="137">
        <v>1789.67</v>
      </c>
      <c r="U176" s="137">
        <v>1625.39</v>
      </c>
      <c r="V176" s="138">
        <v>128.77174944196435</v>
      </c>
      <c r="W176" s="149"/>
      <c r="X176" s="149"/>
      <c r="Y176" s="149"/>
      <c r="Z176" s="151"/>
      <c r="AA176" s="151"/>
    </row>
    <row r="177" spans="2:27" s="72" customFormat="1">
      <c r="B177" s="77">
        <v>37895</v>
      </c>
      <c r="C177" s="209" t="s">
        <v>633</v>
      </c>
      <c r="D177" s="154" t="str">
        <f t="shared" si="2"/>
        <v>_2003</v>
      </c>
      <c r="E177" s="211" t="s">
        <v>712</v>
      </c>
      <c r="F177" s="79">
        <v>1460.4343542800002</v>
      </c>
      <c r="G177" s="79">
        <v>1476.5270451692259</v>
      </c>
      <c r="H177" s="129">
        <v>3298.7667898099999</v>
      </c>
      <c r="I177" s="128">
        <v>1623.9440190800001</v>
      </c>
      <c r="J177" s="126">
        <v>1458.9296466514179</v>
      </c>
      <c r="K177" s="126">
        <v>1701.6368577700005</v>
      </c>
      <c r="L177" s="126">
        <v>1154.2023078</v>
      </c>
      <c r="M177" s="126">
        <v>1246.088</v>
      </c>
      <c r="N177" s="126">
        <v>3.8</v>
      </c>
      <c r="O177" s="126">
        <v>13</v>
      </c>
      <c r="P177" s="125">
        <v>3.3726812816188874</v>
      </c>
      <c r="Q177" s="125">
        <v>2.3752969121140142</v>
      </c>
      <c r="R177" s="137">
        <v>29.59</v>
      </c>
      <c r="S177" s="137">
        <v>378.92</v>
      </c>
      <c r="T177" s="137">
        <v>1925.58</v>
      </c>
      <c r="U177" s="137">
        <v>1481.68</v>
      </c>
      <c r="V177" s="138">
        <v>123.01230468750005</v>
      </c>
      <c r="W177" s="149"/>
      <c r="X177" s="149"/>
      <c r="Y177" s="149"/>
      <c r="Z177" s="151"/>
      <c r="AA177" s="151"/>
    </row>
    <row r="178" spans="2:27" s="72" customFormat="1">
      <c r="B178" s="77">
        <v>37926</v>
      </c>
      <c r="C178" s="209" t="s">
        <v>633</v>
      </c>
      <c r="D178" s="154" t="str">
        <f t="shared" si="2"/>
        <v>_2003</v>
      </c>
      <c r="E178" s="211" t="s">
        <v>713</v>
      </c>
      <c r="F178" s="79">
        <v>1648.9367604700001</v>
      </c>
      <c r="G178" s="79">
        <v>1662.9144680613879</v>
      </c>
      <c r="H178" s="128">
        <v>3251.28162711</v>
      </c>
      <c r="I178" s="128">
        <v>1601.3778193099999</v>
      </c>
      <c r="J178" s="126">
        <v>1601.0135395547102</v>
      </c>
      <c r="K178" s="126">
        <v>1723.7932486899999</v>
      </c>
      <c r="L178" s="126">
        <v>1015.9549128700002</v>
      </c>
      <c r="M178" s="126">
        <v>1280.7620000000002</v>
      </c>
      <c r="N178" s="126">
        <v>3</v>
      </c>
      <c r="O178" s="126">
        <v>13.4</v>
      </c>
      <c r="P178" s="125">
        <v>3.3613445378151261</v>
      </c>
      <c r="Q178" s="125">
        <v>2.4260067928190199</v>
      </c>
      <c r="R178" s="137">
        <v>28.77</v>
      </c>
      <c r="S178" s="137">
        <v>389.91</v>
      </c>
      <c r="T178" s="137">
        <v>2053.2800000000002</v>
      </c>
      <c r="U178" s="137">
        <v>1510.01</v>
      </c>
      <c r="V178" s="138">
        <v>122.57985491071435</v>
      </c>
      <c r="W178" s="149"/>
      <c r="X178" s="149"/>
      <c r="Y178" s="149"/>
      <c r="Z178" s="151"/>
      <c r="AA178" s="151"/>
    </row>
    <row r="179" spans="2:27" s="72" customFormat="1">
      <c r="B179" s="77">
        <v>37956</v>
      </c>
      <c r="C179" s="209" t="s">
        <v>633</v>
      </c>
      <c r="D179" s="154" t="str">
        <f t="shared" si="2"/>
        <v>_2003</v>
      </c>
      <c r="E179" s="211" t="s">
        <v>714</v>
      </c>
      <c r="F179" s="79">
        <v>1728.3178942</v>
      </c>
      <c r="G179" s="79">
        <v>1742.6512685835821</v>
      </c>
      <c r="H179" s="128">
        <v>3410.4992121600003</v>
      </c>
      <c r="I179" s="128">
        <v>1706.5162629399999</v>
      </c>
      <c r="J179" s="126">
        <v>1621.1051602774085</v>
      </c>
      <c r="K179" s="126">
        <v>1707.41578037</v>
      </c>
      <c r="L179" s="126">
        <v>1252.97713957</v>
      </c>
      <c r="M179" s="126">
        <v>1302.1420000000001</v>
      </c>
      <c r="N179" s="126">
        <v>3</v>
      </c>
      <c r="O179" s="126">
        <v>13.5</v>
      </c>
      <c r="P179" s="125">
        <v>3.3333333333333335</v>
      </c>
      <c r="Q179" s="125">
        <v>2.4993751562109474</v>
      </c>
      <c r="R179" s="137">
        <v>29.88</v>
      </c>
      <c r="S179" s="137">
        <v>407.59</v>
      </c>
      <c r="T179" s="137">
        <v>2202.04</v>
      </c>
      <c r="U179" s="137">
        <v>1646.58</v>
      </c>
      <c r="V179" s="138">
        <v>127.53337053571434</v>
      </c>
      <c r="W179" s="149"/>
      <c r="X179" s="149"/>
      <c r="Y179" s="149"/>
      <c r="Z179" s="151"/>
      <c r="AA179" s="151"/>
    </row>
    <row r="180" spans="2:27" s="72" customFormat="1">
      <c r="B180" s="77">
        <v>37987</v>
      </c>
      <c r="C180" s="210" t="s">
        <v>634</v>
      </c>
      <c r="D180" s="154" t="str">
        <f t="shared" si="2"/>
        <v>_2004</v>
      </c>
      <c r="E180" s="211" t="s">
        <v>680</v>
      </c>
      <c r="F180" s="79">
        <v>1344.8697927999999</v>
      </c>
      <c r="G180" s="79">
        <v>1359.0641851306136</v>
      </c>
      <c r="H180" s="128">
        <v>3360.3208906600003</v>
      </c>
      <c r="I180" s="128">
        <v>1686.6657414399999</v>
      </c>
      <c r="J180" s="126">
        <v>1315.9058917255184</v>
      </c>
      <c r="K180" s="126">
        <v>1792.0794615199995</v>
      </c>
      <c r="L180" s="126">
        <v>1405.0812309299999</v>
      </c>
      <c r="M180" s="126">
        <v>1334.4359999999995</v>
      </c>
      <c r="N180" s="126">
        <v>2.7</v>
      </c>
      <c r="O180" s="126">
        <v>13.9</v>
      </c>
      <c r="P180" s="125">
        <v>3.3222591362126246</v>
      </c>
      <c r="Q180" s="125">
        <v>2.5278058645096055</v>
      </c>
      <c r="R180" s="137">
        <v>31.18</v>
      </c>
      <c r="S180" s="137">
        <v>413.99</v>
      </c>
      <c r="T180" s="137">
        <v>2421.48</v>
      </c>
      <c r="U180" s="137">
        <v>1626.4</v>
      </c>
      <c r="V180" s="138">
        <v>144.92964564732151</v>
      </c>
      <c r="W180" s="149"/>
      <c r="X180" s="149"/>
      <c r="Y180" s="149"/>
      <c r="Z180" s="151"/>
      <c r="AA180" s="151"/>
    </row>
    <row r="181" spans="2:27" s="72" customFormat="1">
      <c r="B181" s="77">
        <v>38018</v>
      </c>
      <c r="C181" s="210" t="s">
        <v>634</v>
      </c>
      <c r="D181" s="154" t="str">
        <f t="shared" si="2"/>
        <v>_2004</v>
      </c>
      <c r="E181" s="211" t="s">
        <v>681</v>
      </c>
      <c r="F181" s="79">
        <v>1722.3078427</v>
      </c>
      <c r="G181" s="79">
        <v>1734.0473144934758</v>
      </c>
      <c r="H181" s="128">
        <v>3398.4228806900001</v>
      </c>
      <c r="I181" s="128">
        <v>1670.93054108</v>
      </c>
      <c r="J181" s="126">
        <v>1717.658882506892</v>
      </c>
      <c r="K181" s="126">
        <v>1771.3135453</v>
      </c>
      <c r="L181" s="126">
        <v>1131.7548670000001</v>
      </c>
      <c r="M181" s="126">
        <v>1296.106</v>
      </c>
      <c r="N181" s="126">
        <v>2.4</v>
      </c>
      <c r="O181" s="126">
        <v>13.5</v>
      </c>
      <c r="P181" s="125">
        <v>3.2894736842105265</v>
      </c>
      <c r="Q181" s="125">
        <v>2.5367833587011668</v>
      </c>
      <c r="R181" s="137">
        <v>30.87</v>
      </c>
      <c r="S181" s="137">
        <v>405.33</v>
      </c>
      <c r="T181" s="137">
        <v>2751.72</v>
      </c>
      <c r="U181" s="137">
        <v>1566.09</v>
      </c>
      <c r="V181" s="138">
        <v>152.35991908482151</v>
      </c>
      <c r="W181" s="149"/>
      <c r="X181" s="149"/>
      <c r="Y181" s="149"/>
      <c r="Z181" s="151"/>
      <c r="AA181" s="151"/>
    </row>
    <row r="182" spans="2:27" s="72" customFormat="1">
      <c r="B182" s="77">
        <v>38047</v>
      </c>
      <c r="C182" s="210" t="s">
        <v>634</v>
      </c>
      <c r="D182" s="154" t="str">
        <f t="shared" si="2"/>
        <v>_2004</v>
      </c>
      <c r="E182" s="211" t="s">
        <v>696</v>
      </c>
      <c r="F182" s="79">
        <v>1662.7687050099998</v>
      </c>
      <c r="G182" s="79">
        <v>1674.356350438645</v>
      </c>
      <c r="H182" s="128">
        <v>3321.7957713999995</v>
      </c>
      <c r="I182" s="128">
        <v>1668.0894762799999</v>
      </c>
      <c r="J182" s="126">
        <v>1652.5263920593775</v>
      </c>
      <c r="K182" s="126">
        <v>1751.6387190399998</v>
      </c>
      <c r="L182" s="126">
        <v>1168.3264396200002</v>
      </c>
      <c r="M182" s="126">
        <v>1283.085</v>
      </c>
      <c r="N182" s="126">
        <v>2.2000000000000002</v>
      </c>
      <c r="O182" s="126">
        <v>13.6</v>
      </c>
      <c r="P182" s="125">
        <v>3.2467532467532467</v>
      </c>
      <c r="Q182" s="125">
        <v>2.4648755237860489</v>
      </c>
      <c r="R182" s="137">
        <v>33.799999999999997</v>
      </c>
      <c r="S182" s="137">
        <v>406.67</v>
      </c>
      <c r="T182" s="137">
        <v>3000.28</v>
      </c>
      <c r="U182" s="137">
        <v>1504.43</v>
      </c>
      <c r="V182" s="138">
        <v>152.28129185267863</v>
      </c>
      <c r="W182" s="149"/>
      <c r="X182" s="149"/>
      <c r="Y182" s="149"/>
      <c r="Z182" s="151"/>
      <c r="AA182" s="151"/>
    </row>
    <row r="183" spans="2:27" s="72" customFormat="1">
      <c r="B183" s="77">
        <v>38078</v>
      </c>
      <c r="C183" s="210" t="s">
        <v>635</v>
      </c>
      <c r="D183" s="154" t="str">
        <f t="shared" si="2"/>
        <v>_2004</v>
      </c>
      <c r="E183" s="211" t="s">
        <v>715</v>
      </c>
      <c r="F183" s="79">
        <v>1649.3536137399999</v>
      </c>
      <c r="G183" s="79">
        <v>1660.6287434588935</v>
      </c>
      <c r="H183" s="128">
        <v>3585.4105884199998</v>
      </c>
      <c r="I183" s="129">
        <v>1825.62217938</v>
      </c>
      <c r="J183" s="127">
        <v>1787.5481523259105</v>
      </c>
      <c r="K183" s="127">
        <v>1772.5463700899998</v>
      </c>
      <c r="L183" s="127">
        <v>1206.34709223</v>
      </c>
      <c r="M183" s="127">
        <v>1289.617</v>
      </c>
      <c r="N183" s="126">
        <v>1.8</v>
      </c>
      <c r="O183" s="126">
        <v>13.5</v>
      </c>
      <c r="P183" s="125">
        <v>3.2310177705977385</v>
      </c>
      <c r="Q183" s="125">
        <v>2.3320895522388061</v>
      </c>
      <c r="R183" s="137">
        <v>33.36</v>
      </c>
      <c r="S183" s="137">
        <v>403.02</v>
      </c>
      <c r="T183" s="137">
        <v>2926.98</v>
      </c>
      <c r="U183" s="137">
        <v>1435.67</v>
      </c>
      <c r="V183" s="138">
        <v>146.12871093750007</v>
      </c>
      <c r="W183" s="149"/>
      <c r="X183" s="149"/>
      <c r="Y183" s="149"/>
      <c r="Z183" s="151"/>
      <c r="AA183" s="151"/>
    </row>
    <row r="184" spans="2:27" s="72" customFormat="1">
      <c r="B184" s="77">
        <v>38108</v>
      </c>
      <c r="C184" s="210" t="s">
        <v>635</v>
      </c>
      <c r="D184" s="154" t="str">
        <f t="shared" si="2"/>
        <v>_2004</v>
      </c>
      <c r="E184" s="211" t="s">
        <v>716</v>
      </c>
      <c r="F184" s="79">
        <v>1739.59449666</v>
      </c>
      <c r="G184" s="79">
        <v>1748.8194868102707</v>
      </c>
      <c r="H184" s="128">
        <v>3490.1761803999998</v>
      </c>
      <c r="I184" s="128">
        <v>1812.5064587099998</v>
      </c>
      <c r="J184" s="126">
        <v>1900.6225365913842</v>
      </c>
      <c r="K184" s="126">
        <v>1781.5144468199999</v>
      </c>
      <c r="L184" s="126">
        <v>1051.2162340499999</v>
      </c>
      <c r="M184" s="126">
        <v>1283.873</v>
      </c>
      <c r="N184" s="126">
        <v>1.8</v>
      </c>
      <c r="O184" s="126">
        <v>13.2</v>
      </c>
      <c r="P184" s="125">
        <v>3.2206119162640903</v>
      </c>
      <c r="Q184" s="125">
        <v>2.3004370830457788</v>
      </c>
      <c r="R184" s="137">
        <v>37.92</v>
      </c>
      <c r="S184" s="137">
        <v>383.45</v>
      </c>
      <c r="T184" s="137">
        <v>2728.46</v>
      </c>
      <c r="U184" s="137">
        <v>1413.04</v>
      </c>
      <c r="V184" s="138">
        <v>149.01826171875007</v>
      </c>
      <c r="W184" s="149"/>
      <c r="X184" s="149"/>
      <c r="Y184" s="149"/>
      <c r="Z184" s="151"/>
      <c r="AA184" s="151"/>
    </row>
    <row r="185" spans="2:27" s="72" customFormat="1">
      <c r="B185" s="77">
        <v>38139</v>
      </c>
      <c r="C185" s="210" t="s">
        <v>635</v>
      </c>
      <c r="D185" s="154" t="str">
        <f t="shared" si="2"/>
        <v>_2004</v>
      </c>
      <c r="E185" s="211" t="s">
        <v>717</v>
      </c>
      <c r="F185" s="79">
        <v>1759.5072692799999</v>
      </c>
      <c r="G185" s="79">
        <v>1768.72056604657</v>
      </c>
      <c r="H185" s="129">
        <v>3599.4356390599996</v>
      </c>
      <c r="I185" s="128">
        <v>1947.0251208699999</v>
      </c>
      <c r="J185" s="126">
        <v>1892.7574478785511</v>
      </c>
      <c r="K185" s="126">
        <v>1705.2764903</v>
      </c>
      <c r="L185" s="126">
        <v>1239.3359774399999</v>
      </c>
      <c r="M185" s="126">
        <v>1256.4480000000001</v>
      </c>
      <c r="N185" s="126">
        <v>1.5</v>
      </c>
      <c r="O185" s="126">
        <v>13.3</v>
      </c>
      <c r="P185" s="125">
        <v>3.2206119162640903</v>
      </c>
      <c r="Q185" s="125">
        <v>2.2182786157941439</v>
      </c>
      <c r="R185" s="137">
        <v>35.19</v>
      </c>
      <c r="S185" s="137">
        <v>391.99</v>
      </c>
      <c r="T185" s="137">
        <v>2689.05</v>
      </c>
      <c r="U185" s="137">
        <v>1404.71</v>
      </c>
      <c r="V185" s="138">
        <v>161.50033482142862</v>
      </c>
      <c r="W185" s="149"/>
      <c r="X185" s="149"/>
      <c r="Y185" s="149"/>
      <c r="Z185" s="151"/>
      <c r="AA185" s="151"/>
    </row>
    <row r="186" spans="2:27" s="72" customFormat="1">
      <c r="B186" s="77">
        <v>38169</v>
      </c>
      <c r="C186" s="44" t="s">
        <v>636</v>
      </c>
      <c r="D186" s="154" t="str">
        <f t="shared" si="2"/>
        <v>_2004</v>
      </c>
      <c r="E186" s="211" t="s">
        <v>718</v>
      </c>
      <c r="F186" s="79">
        <v>1730.5694031899998</v>
      </c>
      <c r="G186" s="79">
        <v>1739.7260290890279</v>
      </c>
      <c r="H186" s="128">
        <v>3595.6869592799999</v>
      </c>
      <c r="I186" s="128">
        <v>1961.59414053</v>
      </c>
      <c r="J186" s="126">
        <v>1879.0337733666777</v>
      </c>
      <c r="K186" s="126">
        <v>1697.3625174399999</v>
      </c>
      <c r="L186" s="126">
        <v>1202.6136751200002</v>
      </c>
      <c r="M186" s="126">
        <v>1244.8119999999999</v>
      </c>
      <c r="N186" s="126">
        <v>1.5</v>
      </c>
      <c r="O186" s="126">
        <v>13.7</v>
      </c>
      <c r="P186" s="125">
        <v>3.215434083601286</v>
      </c>
      <c r="Q186" s="125">
        <v>2.2487069934787498</v>
      </c>
      <c r="R186" s="137">
        <v>38.369999999999997</v>
      </c>
      <c r="S186" s="137">
        <v>398.09</v>
      </c>
      <c r="T186" s="137">
        <v>2816.8</v>
      </c>
      <c r="U186" s="137">
        <v>1567.86</v>
      </c>
      <c r="V186" s="138">
        <v>145.3817522321429</v>
      </c>
      <c r="W186" s="149"/>
      <c r="X186" s="149"/>
      <c r="Y186" s="149"/>
      <c r="Z186" s="151"/>
      <c r="AA186" s="151"/>
    </row>
    <row r="187" spans="2:27" s="72" customFormat="1">
      <c r="B187" s="77">
        <v>38200</v>
      </c>
      <c r="C187" s="44" t="s">
        <v>636</v>
      </c>
      <c r="D187" s="154" t="str">
        <f t="shared" si="2"/>
        <v>_2004</v>
      </c>
      <c r="E187" s="211" t="s">
        <v>719</v>
      </c>
      <c r="F187" s="79">
        <v>1994.14881124</v>
      </c>
      <c r="G187" s="79">
        <v>2000.6820445708827</v>
      </c>
      <c r="H187" s="128">
        <v>3642.4787308100003</v>
      </c>
      <c r="I187" s="128">
        <v>1948.0083282700002</v>
      </c>
      <c r="J187" s="126">
        <v>2094.0021551014606</v>
      </c>
      <c r="K187" s="126">
        <v>1699.5568383399998</v>
      </c>
      <c r="L187" s="126">
        <v>1137.1535389200003</v>
      </c>
      <c r="M187" s="126">
        <v>1226.5329999999999</v>
      </c>
      <c r="N187" s="126">
        <v>1.6</v>
      </c>
      <c r="O187" s="126">
        <v>13.4</v>
      </c>
      <c r="P187" s="125">
        <v>3.2051282051282053</v>
      </c>
      <c r="Q187" s="125">
        <v>2.2482014388489211</v>
      </c>
      <c r="R187" s="137">
        <v>43.03</v>
      </c>
      <c r="S187" s="137">
        <v>400.48</v>
      </c>
      <c r="T187" s="137">
        <v>2844.21</v>
      </c>
      <c r="U187" s="137">
        <v>1727.33</v>
      </c>
      <c r="V187" s="138">
        <v>143.8288643973215</v>
      </c>
      <c r="W187" s="149"/>
      <c r="X187" s="149"/>
      <c r="Y187" s="149"/>
      <c r="Z187" s="151"/>
      <c r="AA187" s="151"/>
    </row>
    <row r="188" spans="2:27" s="72" customFormat="1">
      <c r="B188" s="77">
        <v>38231</v>
      </c>
      <c r="C188" s="44" t="s">
        <v>636</v>
      </c>
      <c r="D188" s="154" t="str">
        <f t="shared" si="2"/>
        <v>_2004</v>
      </c>
      <c r="E188" s="211" t="s">
        <v>720</v>
      </c>
      <c r="F188" s="79">
        <v>1884.2881543999999</v>
      </c>
      <c r="G188" s="79">
        <v>1890.8478021208653</v>
      </c>
      <c r="H188" s="128">
        <v>3694.2161049900001</v>
      </c>
      <c r="I188" s="128">
        <v>1986.1335231</v>
      </c>
      <c r="J188" s="126">
        <v>2010.8393226685575</v>
      </c>
      <c r="K188" s="126">
        <v>1724.6923153800001</v>
      </c>
      <c r="L188" s="126">
        <v>1193.3806255128759</v>
      </c>
      <c r="M188" s="126">
        <v>1258.769</v>
      </c>
      <c r="N188" s="126">
        <v>1.5</v>
      </c>
      <c r="O188" s="126">
        <v>13.3</v>
      </c>
      <c r="P188" s="125">
        <v>3.2051282051282053</v>
      </c>
      <c r="Q188" s="125">
        <v>2.2904260192395784</v>
      </c>
      <c r="R188" s="137">
        <v>43.38</v>
      </c>
      <c r="S188" s="137">
        <v>405.27</v>
      </c>
      <c r="T188" s="137">
        <v>2903.17</v>
      </c>
      <c r="U188" s="137">
        <v>1541.14</v>
      </c>
      <c r="V188" s="138">
        <v>159.20048828125005</v>
      </c>
      <c r="W188" s="149"/>
      <c r="X188" s="149"/>
      <c r="Y188" s="149"/>
      <c r="Z188" s="151"/>
      <c r="AA188" s="151"/>
    </row>
    <row r="189" spans="2:27" s="72" customFormat="1">
      <c r="B189" s="77">
        <v>38261</v>
      </c>
      <c r="C189" s="209" t="s">
        <v>637</v>
      </c>
      <c r="D189" s="154" t="str">
        <f t="shared" si="2"/>
        <v>_2004</v>
      </c>
      <c r="E189" s="211" t="s">
        <v>721</v>
      </c>
      <c r="F189" s="79">
        <v>1890.5750127700001</v>
      </c>
      <c r="G189" s="79">
        <v>1897.2840736418252</v>
      </c>
      <c r="H189" s="128">
        <v>3706.7666922100002</v>
      </c>
      <c r="I189" s="128">
        <v>2094.3732264099999</v>
      </c>
      <c r="J189" s="126">
        <v>2017.0271158614669</v>
      </c>
      <c r="K189" s="126">
        <v>1729.1961306999999</v>
      </c>
      <c r="L189" s="126">
        <v>1182.5019897572761</v>
      </c>
      <c r="M189" s="126">
        <v>1260.627</v>
      </c>
      <c r="N189" s="126">
        <v>1.4</v>
      </c>
      <c r="O189" s="126">
        <v>13.1</v>
      </c>
      <c r="P189" s="125">
        <v>3.1796502384737679</v>
      </c>
      <c r="Q189" s="125">
        <v>2.3724792408066429</v>
      </c>
      <c r="R189" s="137">
        <v>49.77</v>
      </c>
      <c r="S189" s="137">
        <v>420.46</v>
      </c>
      <c r="T189" s="137">
        <v>3009.41</v>
      </c>
      <c r="U189" s="137">
        <v>1483.8</v>
      </c>
      <c r="V189" s="138">
        <v>156.88098493303576</v>
      </c>
      <c r="W189" s="149"/>
      <c r="X189" s="149"/>
      <c r="Y189" s="149"/>
      <c r="Z189" s="151"/>
      <c r="AA189" s="151"/>
    </row>
    <row r="190" spans="2:27" s="72" customFormat="1">
      <c r="B190" s="77">
        <v>38292</v>
      </c>
      <c r="C190" s="209" t="s">
        <v>637</v>
      </c>
      <c r="D190" s="154" t="str">
        <f t="shared" si="2"/>
        <v>_2004</v>
      </c>
      <c r="E190" s="211" t="s">
        <v>722</v>
      </c>
      <c r="F190" s="79">
        <v>2173.2429801200001</v>
      </c>
      <c r="G190" s="79">
        <v>2177.5569992445467</v>
      </c>
      <c r="H190" s="128">
        <v>3886.2020596600005</v>
      </c>
      <c r="I190" s="128">
        <v>2144.5854962600001</v>
      </c>
      <c r="J190" s="126">
        <v>2338.4845679059135</v>
      </c>
      <c r="K190" s="126">
        <v>1733.9323489300002</v>
      </c>
      <c r="L190" s="126">
        <v>1160.6990939549705</v>
      </c>
      <c r="M190" s="126">
        <v>1260.587</v>
      </c>
      <c r="N190" s="126">
        <v>1.3</v>
      </c>
      <c r="O190" s="126">
        <v>12.4</v>
      </c>
      <c r="P190" s="125">
        <v>3.1496062992125982</v>
      </c>
      <c r="Q190" s="125">
        <v>2.4437927663734116</v>
      </c>
      <c r="R190" s="137">
        <v>43.05</v>
      </c>
      <c r="S190" s="137">
        <v>439.39</v>
      </c>
      <c r="T190" s="137">
        <v>3130.31</v>
      </c>
      <c r="U190" s="137">
        <v>1665.71</v>
      </c>
      <c r="V190" s="138">
        <v>175.94808872767865</v>
      </c>
      <c r="W190" s="149"/>
      <c r="X190" s="149"/>
      <c r="Y190" s="149"/>
      <c r="Z190" s="151"/>
      <c r="AA190" s="151"/>
    </row>
    <row r="191" spans="2:27" s="72" customFormat="1">
      <c r="B191" s="77">
        <v>38322</v>
      </c>
      <c r="C191" s="209" t="s">
        <v>637</v>
      </c>
      <c r="D191" s="154" t="str">
        <f t="shared" si="2"/>
        <v>_2004</v>
      </c>
      <c r="E191" s="211" t="s">
        <v>723</v>
      </c>
      <c r="F191" s="79">
        <v>2067.92050952</v>
      </c>
      <c r="G191" s="79">
        <v>2072.304394124104</v>
      </c>
      <c r="H191" s="128">
        <v>3914.8041560900001</v>
      </c>
      <c r="I191" s="128">
        <v>2231.7814580700001</v>
      </c>
      <c r="J191" s="126">
        <v>2164.8535124667951</v>
      </c>
      <c r="K191" s="126">
        <v>1723.63360317</v>
      </c>
      <c r="L191" s="126">
        <v>1293.4538142804231</v>
      </c>
      <c r="M191" s="126">
        <v>1228.7439999999999</v>
      </c>
      <c r="N191" s="126">
        <v>1.1000000000000001</v>
      </c>
      <c r="O191" s="126">
        <v>12.1</v>
      </c>
      <c r="P191" s="125">
        <v>3.125</v>
      </c>
      <c r="Q191" s="125">
        <v>2.4354603019970775</v>
      </c>
      <c r="R191" s="137">
        <v>39.65</v>
      </c>
      <c r="S191" s="137">
        <v>441.76</v>
      </c>
      <c r="T191" s="137">
        <v>3139.79</v>
      </c>
      <c r="U191" s="137">
        <v>1672.75</v>
      </c>
      <c r="V191" s="138">
        <v>201.6198800223215</v>
      </c>
      <c r="W191" s="149"/>
      <c r="X191" s="149"/>
      <c r="Y191" s="149"/>
      <c r="Z191" s="151"/>
      <c r="AA191" s="151"/>
    </row>
    <row r="192" spans="2:27" s="72" customFormat="1">
      <c r="B192" s="77">
        <v>38353</v>
      </c>
      <c r="C192" s="210" t="s">
        <v>638</v>
      </c>
      <c r="D192" s="154" t="str">
        <f t="shared" si="2"/>
        <v>_2005</v>
      </c>
      <c r="E192" s="211" t="s">
        <v>682</v>
      </c>
      <c r="F192" s="79">
        <v>1913.16805675</v>
      </c>
      <c r="G192" s="79">
        <v>1917.4470484626249</v>
      </c>
      <c r="H192" s="128">
        <v>3836.5440590300004</v>
      </c>
      <c r="I192" s="128">
        <v>2225.0865512099999</v>
      </c>
      <c r="J192" s="126">
        <v>2023.5483352251254</v>
      </c>
      <c r="K192" s="126">
        <v>1736.5697107699998</v>
      </c>
      <c r="L192" s="126">
        <v>1275.6197843642776</v>
      </c>
      <c r="M192" s="126">
        <v>1256.4089999999999</v>
      </c>
      <c r="N192" s="126">
        <v>0.9</v>
      </c>
      <c r="O192" s="126">
        <v>12</v>
      </c>
      <c r="P192" s="125">
        <v>3.125</v>
      </c>
      <c r="Q192" s="125">
        <v>2.4195499637067504</v>
      </c>
      <c r="R192" s="137">
        <v>44.28</v>
      </c>
      <c r="S192" s="137">
        <v>424.15</v>
      </c>
      <c r="T192" s="137">
        <v>3168.1</v>
      </c>
      <c r="U192" s="137">
        <v>1549.89</v>
      </c>
      <c r="V192" s="138">
        <v>210.54407087053579</v>
      </c>
      <c r="W192" s="138">
        <v>429.5</v>
      </c>
      <c r="X192" s="138">
        <v>636.66999999999996</v>
      </c>
      <c r="Y192" s="138">
        <v>346.63</v>
      </c>
      <c r="Z192" s="151"/>
      <c r="AA192" s="151"/>
    </row>
    <row r="193" spans="2:27" s="72" customFormat="1">
      <c r="B193" s="77">
        <v>38384</v>
      </c>
      <c r="C193" s="210" t="s">
        <v>638</v>
      </c>
      <c r="D193" s="154" t="str">
        <f t="shared" si="2"/>
        <v>_2005</v>
      </c>
      <c r="E193" s="211" t="s">
        <v>683</v>
      </c>
      <c r="F193" s="79">
        <v>1927.99348805</v>
      </c>
      <c r="G193" s="79">
        <v>1930.4272093728537</v>
      </c>
      <c r="H193" s="128">
        <v>3798.85603403</v>
      </c>
      <c r="I193" s="128">
        <v>2217.6048629899997</v>
      </c>
      <c r="J193" s="126">
        <v>2043.9340522541213</v>
      </c>
      <c r="K193" s="126">
        <v>1778.8456592100001</v>
      </c>
      <c r="L193" s="126">
        <v>1193.9145857451638</v>
      </c>
      <c r="M193" s="126">
        <v>1292.2629999999999</v>
      </c>
      <c r="N193" s="126">
        <v>0.9</v>
      </c>
      <c r="O193" s="126">
        <v>12.2</v>
      </c>
      <c r="P193" s="125">
        <v>3.1055900621118013</v>
      </c>
      <c r="Q193" s="125">
        <v>2.4582104228121926</v>
      </c>
      <c r="R193" s="137">
        <v>45.56</v>
      </c>
      <c r="S193" s="137">
        <v>423.35</v>
      </c>
      <c r="T193" s="137">
        <v>3247.1</v>
      </c>
      <c r="U193" s="137">
        <v>1719.46</v>
      </c>
      <c r="V193" s="138">
        <v>240.26516462053581</v>
      </c>
      <c r="W193" s="138">
        <v>440</v>
      </c>
      <c r="X193" s="138">
        <v>637.63</v>
      </c>
      <c r="Y193" s="138">
        <v>347.57</v>
      </c>
      <c r="Z193" s="151"/>
      <c r="AA193" s="151"/>
    </row>
    <row r="194" spans="2:27" s="72" customFormat="1">
      <c r="B194" s="77">
        <v>38412</v>
      </c>
      <c r="C194" s="210" t="s">
        <v>638</v>
      </c>
      <c r="D194" s="154" t="str">
        <f t="shared" si="2"/>
        <v>_2005</v>
      </c>
      <c r="E194" s="211" t="s">
        <v>724</v>
      </c>
      <c r="F194" s="79">
        <v>1818.25973359</v>
      </c>
      <c r="G194" s="79">
        <v>1820.6518737769204</v>
      </c>
      <c r="H194" s="128">
        <v>3901.2953363900006</v>
      </c>
      <c r="I194" s="128">
        <v>2294.6703024200001</v>
      </c>
      <c r="J194" s="126">
        <v>2017.4215349198894</v>
      </c>
      <c r="K194" s="126">
        <v>1843.4063530699998</v>
      </c>
      <c r="L194" s="126">
        <v>1289.0971010194767</v>
      </c>
      <c r="M194" s="126">
        <v>1340.2929999999999</v>
      </c>
      <c r="N194" s="126">
        <v>0.9</v>
      </c>
      <c r="O194" s="126">
        <v>11.9</v>
      </c>
      <c r="P194" s="125">
        <v>3.1113876789047912</v>
      </c>
      <c r="Q194" s="125">
        <v>2.4032684450853159</v>
      </c>
      <c r="R194" s="137">
        <v>53.08</v>
      </c>
      <c r="S194" s="137">
        <v>434.24</v>
      </c>
      <c r="T194" s="137">
        <v>3378.91</v>
      </c>
      <c r="U194" s="137">
        <v>1763.91</v>
      </c>
      <c r="V194" s="138">
        <v>264.75754743303582</v>
      </c>
      <c r="W194" s="138">
        <v>474</v>
      </c>
      <c r="X194" s="138">
        <v>711.85</v>
      </c>
      <c r="Y194" s="138">
        <v>374.83</v>
      </c>
      <c r="Z194" s="151"/>
      <c r="AA194" s="151"/>
    </row>
    <row r="195" spans="2:27" s="72" customFormat="1">
      <c r="B195" s="77">
        <v>38443</v>
      </c>
      <c r="C195" s="210" t="s">
        <v>639</v>
      </c>
      <c r="D195" s="154" t="str">
        <f t="shared" si="2"/>
        <v>_2005</v>
      </c>
      <c r="E195" s="211" t="s">
        <v>725</v>
      </c>
      <c r="F195" s="79">
        <v>1819.52063845</v>
      </c>
      <c r="G195" s="79">
        <v>1823.1938587690333</v>
      </c>
      <c r="H195" s="128">
        <v>3937.8063035999994</v>
      </c>
      <c r="I195" s="128">
        <v>2319.4810729500005</v>
      </c>
      <c r="J195" s="126">
        <v>2039.5193143676699</v>
      </c>
      <c r="K195" s="126">
        <v>1898.0311741400001</v>
      </c>
      <c r="L195" s="126">
        <v>1239.4819355688903</v>
      </c>
      <c r="M195" s="126">
        <v>1379.2080000000001</v>
      </c>
      <c r="N195" s="126">
        <v>0.9</v>
      </c>
      <c r="O195" s="126">
        <v>11.6</v>
      </c>
      <c r="P195" s="125">
        <v>3.1152647975077881</v>
      </c>
      <c r="Q195" s="125">
        <v>2.433682161109759</v>
      </c>
      <c r="R195" s="137">
        <v>51.86</v>
      </c>
      <c r="S195" s="137">
        <v>428.93</v>
      </c>
      <c r="T195" s="137">
        <v>3389.81</v>
      </c>
      <c r="U195" s="137">
        <v>1585.95</v>
      </c>
      <c r="V195" s="138">
        <v>253.16003069196438</v>
      </c>
      <c r="W195" s="138">
        <v>460</v>
      </c>
      <c r="X195" s="138">
        <v>683.57</v>
      </c>
      <c r="Y195" s="138">
        <v>375.84</v>
      </c>
      <c r="Z195" s="151"/>
      <c r="AA195" s="151"/>
    </row>
    <row r="196" spans="2:27" s="72" customFormat="1">
      <c r="B196" s="77">
        <v>38473</v>
      </c>
      <c r="C196" s="210" t="s">
        <v>639</v>
      </c>
      <c r="D196" s="154" t="str">
        <f t="shared" si="2"/>
        <v>_2005</v>
      </c>
      <c r="E196" s="211" t="s">
        <v>726</v>
      </c>
      <c r="F196" s="79">
        <v>1906.0090195799999</v>
      </c>
      <c r="G196" s="79">
        <v>1908.3707591444859</v>
      </c>
      <c r="H196" s="128">
        <v>3949.4267172200007</v>
      </c>
      <c r="I196" s="128">
        <v>2356.8813577700002</v>
      </c>
      <c r="J196" s="126">
        <v>2061.1111846131776</v>
      </c>
      <c r="K196" s="126">
        <v>1947.35815847</v>
      </c>
      <c r="L196" s="126">
        <v>1157.8893737055896</v>
      </c>
      <c r="M196" s="126">
        <v>1407.8880000000001</v>
      </c>
      <c r="N196" s="126">
        <v>0.9</v>
      </c>
      <c r="O196" s="126">
        <v>11.6</v>
      </c>
      <c r="P196" s="125">
        <v>3.1152647975077881</v>
      </c>
      <c r="Q196" s="125">
        <v>2.354603249352484</v>
      </c>
      <c r="R196" s="137">
        <v>48.67</v>
      </c>
      <c r="S196" s="137">
        <v>421.87</v>
      </c>
      <c r="T196" s="137">
        <v>3241.9</v>
      </c>
      <c r="U196" s="137">
        <v>1509.47</v>
      </c>
      <c r="V196" s="138">
        <v>247.99029017857154</v>
      </c>
      <c r="W196" s="138">
        <v>446.3</v>
      </c>
      <c r="X196" s="138">
        <v>646.48</v>
      </c>
      <c r="Y196" s="138">
        <v>370.16</v>
      </c>
      <c r="Z196" s="151"/>
      <c r="AA196" s="151"/>
    </row>
    <row r="197" spans="2:27" s="72" customFormat="1">
      <c r="B197" s="77">
        <v>38504</v>
      </c>
      <c r="C197" s="210" t="s">
        <v>639</v>
      </c>
      <c r="D197" s="154" t="str">
        <f t="shared" si="2"/>
        <v>_2005</v>
      </c>
      <c r="E197" s="211" t="s">
        <v>727</v>
      </c>
      <c r="F197" s="79">
        <v>1781.0743719499999</v>
      </c>
      <c r="G197" s="79">
        <v>1783.6773975481617</v>
      </c>
      <c r="H197" s="128">
        <v>4004.3972777700001</v>
      </c>
      <c r="I197" s="128">
        <v>2332.1161016800002</v>
      </c>
      <c r="J197" s="126">
        <v>2012.2713829367603</v>
      </c>
      <c r="K197" s="126">
        <v>2058.3262048699999</v>
      </c>
      <c r="L197" s="126">
        <v>1228.4254123533119</v>
      </c>
      <c r="M197" s="126">
        <v>1445.241</v>
      </c>
      <c r="N197" s="126">
        <v>1</v>
      </c>
      <c r="O197" s="126">
        <v>11.8</v>
      </c>
      <c r="P197" s="125">
        <v>3.1152647975077881</v>
      </c>
      <c r="Q197" s="125">
        <v>2.3792529145848205</v>
      </c>
      <c r="R197" s="137">
        <v>54.31</v>
      </c>
      <c r="S197" s="137">
        <v>430.66</v>
      </c>
      <c r="T197" s="137">
        <v>3529.73</v>
      </c>
      <c r="U197" s="137">
        <v>1538.63</v>
      </c>
      <c r="V197" s="138">
        <v>235.84238281250012</v>
      </c>
      <c r="W197" s="138">
        <v>443</v>
      </c>
      <c r="X197" s="138">
        <v>641.02</v>
      </c>
      <c r="Y197" s="138">
        <v>369.64</v>
      </c>
      <c r="Z197" s="151"/>
      <c r="AA197" s="151"/>
    </row>
    <row r="198" spans="2:27" s="72" customFormat="1">
      <c r="B198" s="77">
        <v>38534</v>
      </c>
      <c r="C198" s="44" t="s">
        <v>640</v>
      </c>
      <c r="D198" s="154" t="str">
        <f t="shared" si="2"/>
        <v>_2005</v>
      </c>
      <c r="E198" s="211" t="s">
        <v>728</v>
      </c>
      <c r="F198" s="79">
        <v>1788.0724651800001</v>
      </c>
      <c r="G198" s="79">
        <v>1790.8921030338533</v>
      </c>
      <c r="H198" s="128">
        <v>4272.7773630500005</v>
      </c>
      <c r="I198" s="128">
        <v>2554.7362976300005</v>
      </c>
      <c r="J198" s="126">
        <v>2221.6875249025934</v>
      </c>
      <c r="K198" s="126">
        <v>2090.4143978800003</v>
      </c>
      <c r="L198" s="126">
        <v>1243.1220143798168</v>
      </c>
      <c r="M198" s="126">
        <v>1452.567</v>
      </c>
      <c r="N198" s="126">
        <v>0.9</v>
      </c>
      <c r="O198" s="126">
        <v>11.4</v>
      </c>
      <c r="P198" s="125">
        <v>3.1007751937984493</v>
      </c>
      <c r="Q198" s="125">
        <v>2.3557126030624262</v>
      </c>
      <c r="R198" s="137">
        <v>57.58</v>
      </c>
      <c r="S198" s="137">
        <v>424.48</v>
      </c>
      <c r="T198" s="137">
        <v>3608.48</v>
      </c>
      <c r="U198" s="137">
        <v>1488.32</v>
      </c>
      <c r="V198" s="138">
        <v>213.17808314732153</v>
      </c>
      <c r="W198" s="138">
        <v>425</v>
      </c>
      <c r="X198" s="138">
        <v>607.14</v>
      </c>
      <c r="Y198" s="138">
        <v>369.6</v>
      </c>
      <c r="Z198" s="151"/>
      <c r="AA198" s="151"/>
    </row>
    <row r="199" spans="2:27" s="72" customFormat="1">
      <c r="B199" s="77">
        <v>38565</v>
      </c>
      <c r="C199" s="44" t="s">
        <v>640</v>
      </c>
      <c r="D199" s="154" t="str">
        <f t="shared" si="2"/>
        <v>_2005</v>
      </c>
      <c r="E199" s="211" t="s">
        <v>729</v>
      </c>
      <c r="F199" s="79">
        <v>2140.4873849200003</v>
      </c>
      <c r="G199" s="79">
        <v>2142.6700106753378</v>
      </c>
      <c r="H199" s="128">
        <v>4480.4435709300005</v>
      </c>
      <c r="I199" s="128">
        <v>2630.60582613</v>
      </c>
      <c r="J199" s="126">
        <v>2529.0983362420593</v>
      </c>
      <c r="K199" s="126">
        <v>2198.5921939399996</v>
      </c>
      <c r="L199" s="126">
        <v>1168.2516563377385</v>
      </c>
      <c r="M199" s="126">
        <v>1480.479</v>
      </c>
      <c r="N199" s="126">
        <v>0.9</v>
      </c>
      <c r="O199" s="126">
        <v>11.4</v>
      </c>
      <c r="P199" s="125">
        <v>3.0911901081916535</v>
      </c>
      <c r="Q199" s="125">
        <v>2.3089355806972987</v>
      </c>
      <c r="R199" s="137">
        <v>64.09</v>
      </c>
      <c r="S199" s="137">
        <v>437.93</v>
      </c>
      <c r="T199" s="137">
        <v>3791.91</v>
      </c>
      <c r="U199" s="137">
        <v>1482.23</v>
      </c>
      <c r="V199" s="138">
        <v>213.13876953125009</v>
      </c>
      <c r="W199" s="138">
        <v>371</v>
      </c>
      <c r="X199" s="138">
        <v>546.41</v>
      </c>
      <c r="Y199" s="138">
        <v>360.3</v>
      </c>
      <c r="Z199" s="151"/>
      <c r="AA199" s="151"/>
    </row>
    <row r="200" spans="2:27" s="72" customFormat="1">
      <c r="B200" s="77">
        <v>38596</v>
      </c>
      <c r="C200" s="44" t="s">
        <v>640</v>
      </c>
      <c r="D200" s="154" t="str">
        <f t="shared" si="2"/>
        <v>_2005</v>
      </c>
      <c r="E200" s="211" t="s">
        <v>730</v>
      </c>
      <c r="F200" s="79">
        <v>2059.5087467400003</v>
      </c>
      <c r="G200" s="79">
        <v>2061.6599483159812</v>
      </c>
      <c r="H200" s="128">
        <v>4912.5989125199994</v>
      </c>
      <c r="I200" s="128">
        <v>2981.0309385099995</v>
      </c>
      <c r="J200" s="126">
        <v>2390.3151328195486</v>
      </c>
      <c r="K200" s="126">
        <v>2211.9638038300004</v>
      </c>
      <c r="L200" s="126">
        <v>1614.8310795488824</v>
      </c>
      <c r="M200" s="126">
        <v>1507.3440000000001</v>
      </c>
      <c r="N200" s="126">
        <v>0.8</v>
      </c>
      <c r="O200" s="126">
        <v>11.1</v>
      </c>
      <c r="P200" s="125">
        <v>3.0627871362940273</v>
      </c>
      <c r="Q200" s="125">
        <v>2.3320895522388061</v>
      </c>
      <c r="R200" s="137">
        <v>62.98</v>
      </c>
      <c r="S200" s="137">
        <v>456.04</v>
      </c>
      <c r="T200" s="137">
        <v>3850.66</v>
      </c>
      <c r="U200" s="137">
        <v>1504.16</v>
      </c>
      <c r="V200" s="138">
        <v>192.97088448660722</v>
      </c>
      <c r="W200" s="138">
        <v>346</v>
      </c>
      <c r="X200" s="138">
        <v>561.36</v>
      </c>
      <c r="Y200" s="138">
        <v>369.98</v>
      </c>
      <c r="Z200" s="151"/>
      <c r="AA200" s="151"/>
    </row>
    <row r="201" spans="2:27" s="72" customFormat="1">
      <c r="B201" s="77">
        <v>38626</v>
      </c>
      <c r="C201" s="209" t="s">
        <v>641</v>
      </c>
      <c r="D201" s="154" t="str">
        <f t="shared" si="2"/>
        <v>_2005</v>
      </c>
      <c r="E201" s="211" t="s">
        <v>731</v>
      </c>
      <c r="F201" s="79">
        <v>2291.6394395900002</v>
      </c>
      <c r="G201" s="79">
        <v>2294.0980944369921</v>
      </c>
      <c r="H201" s="128">
        <v>4878.7823447999999</v>
      </c>
      <c r="I201" s="128">
        <v>2962.5088356800002</v>
      </c>
      <c r="J201" s="126">
        <v>2741.4125456069905</v>
      </c>
      <c r="K201" s="126">
        <v>2101.0667246399998</v>
      </c>
      <c r="L201" s="126">
        <v>1163.0694959828652</v>
      </c>
      <c r="M201" s="126">
        <v>1538.335</v>
      </c>
      <c r="N201" s="126">
        <v>0.7</v>
      </c>
      <c r="O201" s="126">
        <v>10.9</v>
      </c>
      <c r="P201" s="125">
        <v>3.0816640986132509</v>
      </c>
      <c r="Q201" s="125">
        <v>2.3132084200786491</v>
      </c>
      <c r="R201" s="137">
        <v>58.52</v>
      </c>
      <c r="S201" s="137">
        <v>469.9</v>
      </c>
      <c r="T201" s="137">
        <v>4056.17</v>
      </c>
      <c r="U201" s="137">
        <v>1453.83</v>
      </c>
      <c r="V201" s="138">
        <v>208.53907645089294</v>
      </c>
      <c r="W201" s="138">
        <v>384</v>
      </c>
      <c r="X201" s="138">
        <v>585.12</v>
      </c>
      <c r="Y201" s="138">
        <v>382.82</v>
      </c>
      <c r="Z201" s="151"/>
      <c r="AA201" s="151"/>
    </row>
    <row r="202" spans="2:27" s="72" customFormat="1">
      <c r="B202" s="77">
        <v>38657</v>
      </c>
      <c r="C202" s="209" t="s">
        <v>641</v>
      </c>
      <c r="D202" s="154" t="str">
        <f t="shared" si="2"/>
        <v>_2005</v>
      </c>
      <c r="E202" s="211" t="s">
        <v>732</v>
      </c>
      <c r="F202" s="79">
        <v>2318.69461297</v>
      </c>
      <c r="G202" s="79">
        <v>2320.697518195474</v>
      </c>
      <c r="H202" s="128">
        <v>4882.0417123399993</v>
      </c>
      <c r="I202" s="128">
        <v>2945.0640489799998</v>
      </c>
      <c r="J202" s="126">
        <v>2788.9893081754735</v>
      </c>
      <c r="K202" s="126">
        <v>2112.7474117900001</v>
      </c>
      <c r="L202" s="126">
        <v>1069.3495223793029</v>
      </c>
      <c r="M202" s="126">
        <v>1562.9180000000001</v>
      </c>
      <c r="N202" s="126">
        <v>0.7</v>
      </c>
      <c r="O202" s="126">
        <v>11</v>
      </c>
      <c r="P202" s="125">
        <v>3.0911901081916535</v>
      </c>
      <c r="Q202" s="125">
        <v>2.2841480127912286</v>
      </c>
      <c r="R202" s="137">
        <v>55.54</v>
      </c>
      <c r="S202" s="137">
        <v>476.67</v>
      </c>
      <c r="T202" s="137">
        <v>4278.16</v>
      </c>
      <c r="U202" s="137">
        <v>1428.78</v>
      </c>
      <c r="V202" s="138">
        <v>213.88572823660724</v>
      </c>
      <c r="W202" s="138">
        <v>383.8</v>
      </c>
      <c r="X202" s="138">
        <v>580.79999999999995</v>
      </c>
      <c r="Y202" s="138">
        <v>375.97</v>
      </c>
      <c r="Z202" s="151"/>
      <c r="AA202" s="151"/>
    </row>
    <row r="203" spans="2:27" s="72" customFormat="1">
      <c r="B203" s="77">
        <v>38687</v>
      </c>
      <c r="C203" s="209" t="s">
        <v>641</v>
      </c>
      <c r="D203" s="154" t="str">
        <f t="shared" si="2"/>
        <v>_2005</v>
      </c>
      <c r="E203" s="211" t="s">
        <v>733</v>
      </c>
      <c r="F203" s="79">
        <v>2365.9266694799999</v>
      </c>
      <c r="G203" s="79">
        <v>2367.9430079872855</v>
      </c>
      <c r="H203" s="128">
        <v>5069.2811216120008</v>
      </c>
      <c r="I203" s="128">
        <v>3017.3468440199999</v>
      </c>
      <c r="J203" s="126">
        <v>2928.6472933172836</v>
      </c>
      <c r="K203" s="126">
        <v>2132.7600980200004</v>
      </c>
      <c r="L203" s="126">
        <v>1114.0923302196124</v>
      </c>
      <c r="M203" s="126">
        <v>1573.173</v>
      </c>
      <c r="N203" s="126">
        <v>0.8</v>
      </c>
      <c r="O203" s="126">
        <v>10.7</v>
      </c>
      <c r="P203" s="125">
        <v>3.0959752321981422</v>
      </c>
      <c r="Q203" s="125">
        <v>2.2727272727272729</v>
      </c>
      <c r="R203" s="137">
        <v>56.75</v>
      </c>
      <c r="S203" s="137">
        <v>509.76</v>
      </c>
      <c r="T203" s="137">
        <v>4577.03</v>
      </c>
      <c r="U203" s="137">
        <v>1511.32</v>
      </c>
      <c r="V203" s="138">
        <v>202.52409319196437</v>
      </c>
      <c r="W203" s="138">
        <v>372</v>
      </c>
      <c r="X203" s="138">
        <v>548.98</v>
      </c>
      <c r="Y203" s="138">
        <v>368.9</v>
      </c>
      <c r="Z203" s="151"/>
      <c r="AA203" s="151"/>
    </row>
    <row r="204" spans="2:27" s="72" customFormat="1">
      <c r="B204" s="77">
        <v>38718</v>
      </c>
      <c r="C204" s="210" t="s">
        <v>642</v>
      </c>
      <c r="D204" s="154" t="str">
        <f t="shared" ref="D204:D259" si="3">RIGHT(E204,5)</f>
        <v>_2006</v>
      </c>
      <c r="E204" s="211" t="s">
        <v>684</v>
      </c>
      <c r="F204" s="79">
        <v>2358.2093202400001</v>
      </c>
      <c r="G204" s="79">
        <v>2360.5643305841231</v>
      </c>
      <c r="H204" s="128">
        <v>4942.81645682</v>
      </c>
      <c r="I204" s="128">
        <v>2947.6879507499998</v>
      </c>
      <c r="J204" s="126">
        <v>2875.4156600941242</v>
      </c>
      <c r="K204" s="126">
        <v>2147.9073491900003</v>
      </c>
      <c r="L204" s="126">
        <v>1106.7965437099992</v>
      </c>
      <c r="M204" s="126">
        <v>1595.53</v>
      </c>
      <c r="N204" s="126">
        <v>0.8</v>
      </c>
      <c r="O204" s="126">
        <v>10.5</v>
      </c>
      <c r="P204" s="125">
        <v>3.1007751937984493</v>
      </c>
      <c r="Q204" s="125">
        <v>2.3288309268747089</v>
      </c>
      <c r="R204" s="139">
        <v>63.57</v>
      </c>
      <c r="S204" s="139">
        <v>549.86</v>
      </c>
      <c r="T204" s="139">
        <v>4743.8599999999997</v>
      </c>
      <c r="U204" s="139">
        <v>1576.23</v>
      </c>
      <c r="V204" s="139">
        <v>244.45206473214293</v>
      </c>
      <c r="W204" s="139">
        <v>372.5</v>
      </c>
      <c r="X204" s="139">
        <v>566.14</v>
      </c>
      <c r="Y204" s="139">
        <v>377.92</v>
      </c>
      <c r="Z204" s="151"/>
      <c r="AA204" s="151"/>
    </row>
    <row r="205" spans="2:27" s="72" customFormat="1">
      <c r="B205" s="77">
        <v>38749</v>
      </c>
      <c r="C205" s="210" t="s">
        <v>642</v>
      </c>
      <c r="D205" s="154" t="str">
        <f t="shared" si="3"/>
        <v>_2006</v>
      </c>
      <c r="E205" s="211" t="s">
        <v>685</v>
      </c>
      <c r="F205" s="79">
        <v>2332.98023057</v>
      </c>
      <c r="G205" s="79">
        <v>2335.0223205322018</v>
      </c>
      <c r="H205" s="128">
        <v>5212.6050558299994</v>
      </c>
      <c r="I205" s="128">
        <v>2921.2418308899996</v>
      </c>
      <c r="J205" s="126">
        <v>2889.2914201522035</v>
      </c>
      <c r="K205" s="126">
        <v>2307.9499018200004</v>
      </c>
      <c r="L205" s="126">
        <v>1145.6102332694786</v>
      </c>
      <c r="M205" s="126">
        <v>1636.2420000000002</v>
      </c>
      <c r="N205" s="126">
        <v>0.8</v>
      </c>
      <c r="O205" s="126">
        <v>11</v>
      </c>
      <c r="P205" s="125">
        <v>3.1007751937984493</v>
      </c>
      <c r="Q205" s="125">
        <v>2.2872827081427265</v>
      </c>
      <c r="R205" s="139">
        <v>59.92</v>
      </c>
      <c r="S205" s="139">
        <v>565</v>
      </c>
      <c r="T205" s="139">
        <v>4974.9799999999996</v>
      </c>
      <c r="U205" s="139">
        <v>1546.37</v>
      </c>
      <c r="V205" s="139">
        <v>232.97248883928577</v>
      </c>
      <c r="W205" s="139">
        <v>392.5</v>
      </c>
      <c r="X205" s="139">
        <v>591.13</v>
      </c>
      <c r="Y205" s="139">
        <v>390.63</v>
      </c>
      <c r="Z205" s="151"/>
      <c r="AA205" s="151"/>
    </row>
    <row r="206" spans="2:27" s="72" customFormat="1">
      <c r="B206" s="77">
        <v>38777</v>
      </c>
      <c r="C206" s="210" t="s">
        <v>642</v>
      </c>
      <c r="D206" s="154" t="str">
        <f t="shared" si="3"/>
        <v>_2006</v>
      </c>
      <c r="E206" s="211" t="s">
        <v>734</v>
      </c>
      <c r="F206" s="79">
        <v>2339.3844335700001</v>
      </c>
      <c r="G206" s="79">
        <v>2341.4277809115092</v>
      </c>
      <c r="H206" s="128">
        <v>5266.8639768559997</v>
      </c>
      <c r="I206" s="128">
        <v>3052.9221908700001</v>
      </c>
      <c r="J206" s="126">
        <v>2773.6351523715089</v>
      </c>
      <c r="K206" s="126">
        <v>2284.43898197</v>
      </c>
      <c r="L206" s="126">
        <v>1427.4126202903085</v>
      </c>
      <c r="M206" s="126">
        <v>1688.607</v>
      </c>
      <c r="N206" s="126">
        <v>0.8</v>
      </c>
      <c r="O206" s="126">
        <v>11.3</v>
      </c>
      <c r="P206" s="125">
        <v>3.0864197530864197</v>
      </c>
      <c r="Q206" s="125">
        <v>2.2099447513812156</v>
      </c>
      <c r="R206" s="139">
        <v>62.25</v>
      </c>
      <c r="S206" s="139">
        <v>557.09</v>
      </c>
      <c r="T206" s="139">
        <v>5123.67</v>
      </c>
      <c r="U206" s="139">
        <v>1545.05</v>
      </c>
      <c r="V206" s="139">
        <v>220.54938616071436</v>
      </c>
      <c r="W206" s="139">
        <v>385</v>
      </c>
      <c r="X206" s="139">
        <v>572.39</v>
      </c>
      <c r="Y206" s="139">
        <v>383.36</v>
      </c>
      <c r="Z206" s="151"/>
      <c r="AA206" s="151"/>
    </row>
    <row r="207" spans="2:27" s="72" customFormat="1">
      <c r="B207" s="77">
        <v>38808</v>
      </c>
      <c r="C207" s="210" t="s">
        <v>643</v>
      </c>
      <c r="D207" s="154" t="str">
        <f t="shared" si="3"/>
        <v>_2006</v>
      </c>
      <c r="E207" s="211" t="s">
        <v>735</v>
      </c>
      <c r="F207" s="79">
        <v>2382.5898739000004</v>
      </c>
      <c r="G207" s="79">
        <v>2384.9885066824318</v>
      </c>
      <c r="H207" s="128">
        <v>5397.4244738399993</v>
      </c>
      <c r="I207" s="128">
        <v>3076.0253108699999</v>
      </c>
      <c r="J207" s="126">
        <v>2660.9268356224302</v>
      </c>
      <c r="K207" s="126">
        <v>2457.3105265999998</v>
      </c>
      <c r="L207" s="126">
        <v>1589.6298610500003</v>
      </c>
      <c r="M207" s="126">
        <v>1731.0160000000001</v>
      </c>
      <c r="N207" s="126">
        <v>0.83437621712196175</v>
      </c>
      <c r="O207" s="126">
        <v>11.038317830123606</v>
      </c>
      <c r="P207" s="125">
        <v>3.0769230769230766</v>
      </c>
      <c r="Q207" s="125">
        <v>2.3207240659085633</v>
      </c>
      <c r="R207" s="139">
        <v>70.44</v>
      </c>
      <c r="S207" s="139">
        <v>610.65</v>
      </c>
      <c r="T207" s="139">
        <v>6404.44</v>
      </c>
      <c r="U207" s="139">
        <v>1552.34</v>
      </c>
      <c r="V207" s="139">
        <v>225.48324497767862</v>
      </c>
      <c r="W207" s="139">
        <v>372</v>
      </c>
      <c r="X207" s="139">
        <v>575.53</v>
      </c>
      <c r="Y207" s="139">
        <v>386.41</v>
      </c>
      <c r="Z207" s="151"/>
      <c r="AA207" s="151"/>
    </row>
    <row r="208" spans="2:27" s="72" customFormat="1">
      <c r="B208" s="77">
        <v>38838</v>
      </c>
      <c r="C208" s="210" t="s">
        <v>643</v>
      </c>
      <c r="D208" s="154" t="str">
        <f t="shared" si="3"/>
        <v>_2006</v>
      </c>
      <c r="E208" s="211" t="s">
        <v>736</v>
      </c>
      <c r="F208" s="79">
        <v>2865.0355356</v>
      </c>
      <c r="G208" s="79">
        <v>2867.1288729860034</v>
      </c>
      <c r="H208" s="128">
        <v>5655.5317850799993</v>
      </c>
      <c r="I208" s="128">
        <v>3244.37483591</v>
      </c>
      <c r="J208" s="126">
        <v>3182.1961943360034</v>
      </c>
      <c r="K208" s="126">
        <v>2550.5673382799996</v>
      </c>
      <c r="L208" s="126">
        <v>1437.050634475776</v>
      </c>
      <c r="M208" s="126">
        <v>1815.011</v>
      </c>
      <c r="N208" s="126">
        <v>0.86277680866873552</v>
      </c>
      <c r="O208" s="126">
        <v>10.401241765489621</v>
      </c>
      <c r="P208" s="125">
        <v>3.0721966205837172</v>
      </c>
      <c r="Q208" s="125">
        <v>2.346866932644919</v>
      </c>
      <c r="R208" s="139">
        <v>70.19</v>
      </c>
      <c r="S208" s="139">
        <v>676.51</v>
      </c>
      <c r="T208" s="139">
        <v>8059.19</v>
      </c>
      <c r="U208" s="139">
        <v>1594.3</v>
      </c>
      <c r="V208" s="139">
        <v>212.21489955357146</v>
      </c>
      <c r="W208" s="139">
        <v>390</v>
      </c>
      <c r="X208" s="139">
        <v>579.46</v>
      </c>
      <c r="Y208" s="139">
        <v>394.52</v>
      </c>
      <c r="Z208" s="151"/>
      <c r="AA208" s="151"/>
    </row>
    <row r="209" spans="2:27" s="72" customFormat="1">
      <c r="B209" s="77">
        <v>38869</v>
      </c>
      <c r="C209" s="210" t="s">
        <v>643</v>
      </c>
      <c r="D209" s="154" t="str">
        <f t="shared" si="3"/>
        <v>_2006</v>
      </c>
      <c r="E209" s="211" t="s">
        <v>737</v>
      </c>
      <c r="F209" s="79">
        <v>3040.3250872899998</v>
      </c>
      <c r="G209" s="79">
        <v>3042.3932562819855</v>
      </c>
      <c r="H209" s="128">
        <v>5751.1023435699999</v>
      </c>
      <c r="I209" s="128">
        <v>3227.4477304299999</v>
      </c>
      <c r="J209" s="126">
        <v>3297.0794616919852</v>
      </c>
      <c r="K209" s="126">
        <v>2623.5583405999996</v>
      </c>
      <c r="L209" s="126">
        <v>1302.2936508799996</v>
      </c>
      <c r="M209" s="126">
        <v>1832.501</v>
      </c>
      <c r="N209" s="126">
        <v>0.96793058993704051</v>
      </c>
      <c r="O209" s="126">
        <v>10.493770762384305</v>
      </c>
      <c r="P209" s="125">
        <v>3.0674846625766872</v>
      </c>
      <c r="Q209" s="125">
        <v>2.2799817601459189</v>
      </c>
      <c r="R209" s="139">
        <v>68.86</v>
      </c>
      <c r="S209" s="139">
        <v>596.15</v>
      </c>
      <c r="T209" s="139">
        <v>7222.77</v>
      </c>
      <c r="U209" s="139">
        <v>1605.78</v>
      </c>
      <c r="V209" s="139">
        <v>198.94655412946432</v>
      </c>
      <c r="W209" s="139">
        <v>387</v>
      </c>
      <c r="X209" s="139">
        <v>572.39</v>
      </c>
      <c r="Y209" s="139">
        <v>386.18</v>
      </c>
      <c r="Z209" s="151"/>
      <c r="AA209" s="151"/>
    </row>
    <row r="210" spans="2:27" s="72" customFormat="1">
      <c r="B210" s="77">
        <v>38899</v>
      </c>
      <c r="C210" s="44" t="s">
        <v>644</v>
      </c>
      <c r="D210" s="154" t="str">
        <f t="shared" si="3"/>
        <v>_2006</v>
      </c>
      <c r="E210" s="211" t="s">
        <v>738</v>
      </c>
      <c r="F210" s="79">
        <v>3047.3144723399996</v>
      </c>
      <c r="G210" s="79">
        <v>3049.3814358497066</v>
      </c>
      <c r="H210" s="128">
        <v>5875.8044053600006</v>
      </c>
      <c r="I210" s="128">
        <v>3297.31814493</v>
      </c>
      <c r="J210" s="126">
        <v>3372.1050282009755</v>
      </c>
      <c r="K210" s="126">
        <v>2596.8000000000002</v>
      </c>
      <c r="L210" s="126">
        <v>1308.1492376727276</v>
      </c>
      <c r="M210" s="126">
        <v>1837.1080000000002</v>
      </c>
      <c r="N210" s="126">
        <v>0.99702161582167348</v>
      </c>
      <c r="O210" s="126">
        <v>10.466570639779139</v>
      </c>
      <c r="P210" s="125">
        <v>3.0487804878048781</v>
      </c>
      <c r="Q210" s="125">
        <v>2.3348120476301655</v>
      </c>
      <c r="R210" s="139">
        <v>73.900000000000006</v>
      </c>
      <c r="S210" s="139">
        <v>633.16999999999996</v>
      </c>
      <c r="T210" s="139">
        <v>7726.74</v>
      </c>
      <c r="U210" s="139">
        <v>1673.21</v>
      </c>
      <c r="V210" s="139">
        <v>202.01301618303575</v>
      </c>
      <c r="W210" s="139">
        <v>383.8</v>
      </c>
      <c r="X210" s="139">
        <v>583.21</v>
      </c>
      <c r="Y210" s="139">
        <v>404.02</v>
      </c>
      <c r="Z210" s="151"/>
      <c r="AA210" s="151"/>
    </row>
    <row r="211" spans="2:27" s="72" customFormat="1">
      <c r="B211" s="77">
        <v>38930</v>
      </c>
      <c r="C211" s="44" t="s">
        <v>644</v>
      </c>
      <c r="D211" s="154" t="str">
        <f t="shared" si="3"/>
        <v>_2006</v>
      </c>
      <c r="E211" s="211" t="s">
        <v>739</v>
      </c>
      <c r="F211" s="79">
        <v>3915.0438082800028</v>
      </c>
      <c r="G211" s="79">
        <v>3917.5476042035243</v>
      </c>
      <c r="H211" s="128">
        <v>6083.3302867299999</v>
      </c>
      <c r="I211" s="128">
        <v>3341.9317109999997</v>
      </c>
      <c r="J211" s="126">
        <v>4176.3834957387826</v>
      </c>
      <c r="K211" s="126">
        <v>2635</v>
      </c>
      <c r="L211" s="126">
        <v>757.68120611759309</v>
      </c>
      <c r="M211" s="126">
        <v>1863.6959999999999</v>
      </c>
      <c r="N211" s="126">
        <v>1.085957480080032</v>
      </c>
      <c r="O211" s="126">
        <v>10.5</v>
      </c>
      <c r="P211" s="125">
        <v>3.012048192771084</v>
      </c>
      <c r="Q211" s="125">
        <v>2.2972662531587411</v>
      </c>
      <c r="R211" s="139">
        <v>73.61</v>
      </c>
      <c r="S211" s="139">
        <v>632.59</v>
      </c>
      <c r="T211" s="139">
        <v>7690.25</v>
      </c>
      <c r="U211" s="139">
        <v>1612.94</v>
      </c>
      <c r="V211" s="139">
        <v>220.41178850446434</v>
      </c>
      <c r="W211" s="139">
        <v>404</v>
      </c>
      <c r="X211" s="139">
        <v>604.24</v>
      </c>
      <c r="Y211" s="139">
        <v>434.48</v>
      </c>
      <c r="Z211" s="151"/>
      <c r="AA211" s="151"/>
    </row>
    <row r="212" spans="2:27" s="72" customFormat="1">
      <c r="B212" s="77">
        <v>38961</v>
      </c>
      <c r="C212" s="44" t="s">
        <v>644</v>
      </c>
      <c r="D212" s="154" t="str">
        <f t="shared" si="3"/>
        <v>_2006</v>
      </c>
      <c r="E212" s="211" t="s">
        <v>740</v>
      </c>
      <c r="F212" s="79">
        <v>3901.6776672999999</v>
      </c>
      <c r="G212" s="79">
        <v>3903.7829673329393</v>
      </c>
      <c r="H212" s="128">
        <v>6217.9222174930001</v>
      </c>
      <c r="I212" s="128">
        <v>3443.6</v>
      </c>
      <c r="J212" s="126">
        <v>4120.0732277657871</v>
      </c>
      <c r="K212" s="126">
        <v>2696.9</v>
      </c>
      <c r="L212" s="126">
        <v>777.255345463715</v>
      </c>
      <c r="M212" s="126">
        <v>1916.7049999999999</v>
      </c>
      <c r="N212" s="126">
        <v>1.1341142577146273</v>
      </c>
      <c r="O212" s="126">
        <v>10.4</v>
      </c>
      <c r="P212" s="125">
        <v>3.012048192771084</v>
      </c>
      <c r="Q212" s="125">
        <v>2.2527596305474207</v>
      </c>
      <c r="R212" s="139">
        <v>62.77</v>
      </c>
      <c r="S212" s="139">
        <v>598.19000000000005</v>
      </c>
      <c r="T212" s="139">
        <v>7622.64</v>
      </c>
      <c r="U212" s="139">
        <v>1566.34</v>
      </c>
      <c r="V212" s="139">
        <v>214.96685267857148</v>
      </c>
      <c r="W212" s="139">
        <v>413</v>
      </c>
      <c r="X212" s="139">
        <v>608.69000000000005</v>
      </c>
      <c r="Y212" s="139">
        <v>416.94</v>
      </c>
      <c r="Z212" s="151"/>
      <c r="AA212" s="151"/>
    </row>
    <row r="213" spans="2:27" s="72" customFormat="1">
      <c r="B213" s="77">
        <v>38991</v>
      </c>
      <c r="C213" s="209" t="s">
        <v>645</v>
      </c>
      <c r="D213" s="154" t="str">
        <f t="shared" si="3"/>
        <v>_2006</v>
      </c>
      <c r="E213" s="211" t="s">
        <v>741</v>
      </c>
      <c r="F213" s="79">
        <v>3882.0035401399996</v>
      </c>
      <c r="G213" s="79">
        <v>3884.5645883327707</v>
      </c>
      <c r="H213" s="128">
        <v>6364.5</v>
      </c>
      <c r="I213" s="128">
        <v>3415.1</v>
      </c>
      <c r="J213" s="126">
        <v>4217.9151426645903</v>
      </c>
      <c r="K213" s="126">
        <v>2764.6</v>
      </c>
      <c r="L213" s="126">
        <v>849.7656034166771</v>
      </c>
      <c r="M213" s="126">
        <v>1990.3</v>
      </c>
      <c r="N213" s="126">
        <v>1.2</v>
      </c>
      <c r="O213" s="126">
        <v>10.3</v>
      </c>
      <c r="P213" s="125">
        <v>3.0211480362537761</v>
      </c>
      <c r="Q213" s="125">
        <v>2.3250406882120438</v>
      </c>
      <c r="R213" s="139">
        <v>58.38</v>
      </c>
      <c r="S213" s="139">
        <v>585.78</v>
      </c>
      <c r="T213" s="139">
        <v>7497.41</v>
      </c>
      <c r="U213" s="139">
        <v>1530.17</v>
      </c>
      <c r="V213" s="139">
        <v>218.01365792410721</v>
      </c>
      <c r="W213" s="139">
        <v>410.5</v>
      </c>
      <c r="X213" s="139">
        <v>628.29999999999995</v>
      </c>
      <c r="Y213" s="139">
        <v>422.32</v>
      </c>
      <c r="Z213" s="151"/>
      <c r="AA213" s="151"/>
    </row>
    <row r="214" spans="2:27" s="72" customFormat="1">
      <c r="B214" s="77">
        <v>39022</v>
      </c>
      <c r="C214" s="209" t="s">
        <v>645</v>
      </c>
      <c r="D214" s="154" t="str">
        <f t="shared" si="3"/>
        <v>_2006</v>
      </c>
      <c r="E214" s="211" t="s">
        <v>742</v>
      </c>
      <c r="F214" s="79">
        <v>4475.2</v>
      </c>
      <c r="G214" s="79">
        <v>4477.3999999999996</v>
      </c>
      <c r="H214" s="128">
        <v>6481.5</v>
      </c>
      <c r="I214" s="128">
        <v>3386.3</v>
      </c>
      <c r="J214" s="126">
        <v>4742.0947268917735</v>
      </c>
      <c r="K214" s="126">
        <v>2817.5</v>
      </c>
      <c r="L214" s="126">
        <v>465.99952214667769</v>
      </c>
      <c r="M214" s="126">
        <v>2025.9</v>
      </c>
      <c r="N214" s="126">
        <v>1.3</v>
      </c>
      <c r="O214" s="126">
        <v>10.199999999999999</v>
      </c>
      <c r="P214" s="125">
        <v>3.0229746070133015</v>
      </c>
      <c r="Q214" s="125">
        <v>2.3741690408357075</v>
      </c>
      <c r="R214" s="139">
        <v>58.48</v>
      </c>
      <c r="S214" s="139">
        <v>627.83000000000004</v>
      </c>
      <c r="T214" s="139">
        <v>7029.3</v>
      </c>
      <c r="U214" s="139">
        <v>1582.54</v>
      </c>
      <c r="V214" s="139">
        <v>242.89917689732152</v>
      </c>
      <c r="W214" s="139">
        <v>434</v>
      </c>
      <c r="X214" s="139">
        <v>656.48</v>
      </c>
      <c r="Y214" s="139">
        <v>476.74</v>
      </c>
      <c r="Z214" s="151"/>
      <c r="AA214" s="151"/>
    </row>
    <row r="215" spans="2:27" s="72" customFormat="1">
      <c r="B215" s="77">
        <v>39052</v>
      </c>
      <c r="C215" s="209" t="s">
        <v>645</v>
      </c>
      <c r="D215" s="154" t="str">
        <f t="shared" si="3"/>
        <v>_2006</v>
      </c>
      <c r="E215" s="211" t="s">
        <v>743</v>
      </c>
      <c r="F215" s="79">
        <v>4323.3</v>
      </c>
      <c r="G215" s="79">
        <v>4325.5</v>
      </c>
      <c r="H215" s="128">
        <v>7040.1969208099999</v>
      </c>
      <c r="I215" s="128">
        <v>3790.3</v>
      </c>
      <c r="J215" s="126">
        <v>4648.4153019757596</v>
      </c>
      <c r="K215" s="126">
        <v>2948.9</v>
      </c>
      <c r="L215" s="126">
        <v>962.40593469742976</v>
      </c>
      <c r="M215" s="126">
        <v>2072.3000000000002</v>
      </c>
      <c r="N215" s="126">
        <v>1</v>
      </c>
      <c r="O215" s="126">
        <v>10.199999999999999</v>
      </c>
      <c r="P215" s="125">
        <v>3.0303030303030303</v>
      </c>
      <c r="Q215" s="125">
        <v>2.397506593143131</v>
      </c>
      <c r="R215" s="139">
        <v>62.31</v>
      </c>
      <c r="S215" s="139">
        <v>629.79</v>
      </c>
      <c r="T215" s="139">
        <v>6680.97</v>
      </c>
      <c r="U215" s="139">
        <v>1702.16</v>
      </c>
      <c r="V215" s="139">
        <v>255.4402204241072</v>
      </c>
      <c r="W215" s="139">
        <v>486</v>
      </c>
      <c r="X215" s="139">
        <v>731.67</v>
      </c>
      <c r="Y215" s="139">
        <v>528.24</v>
      </c>
      <c r="Z215" s="151"/>
      <c r="AA215" s="151"/>
    </row>
    <row r="216" spans="2:27" s="72" customFormat="1">
      <c r="B216" s="77">
        <v>39083</v>
      </c>
      <c r="C216" s="210" t="s">
        <v>646</v>
      </c>
      <c r="D216" s="154" t="str">
        <f t="shared" si="3"/>
        <v>_2007</v>
      </c>
      <c r="E216" s="211" t="s">
        <v>686</v>
      </c>
      <c r="F216" s="79">
        <v>4262.29771764</v>
      </c>
      <c r="G216" s="79">
        <v>4264.8999999999996</v>
      </c>
      <c r="H216" s="128">
        <v>6949.5932279600011</v>
      </c>
      <c r="I216" s="128">
        <v>3740.0426743300004</v>
      </c>
      <c r="J216" s="126">
        <v>4538.6000000000004</v>
      </c>
      <c r="K216" s="126">
        <v>3017.5</v>
      </c>
      <c r="L216" s="126">
        <v>938.50629055169793</v>
      </c>
      <c r="M216" s="126">
        <v>2160.3519999999999</v>
      </c>
      <c r="N216" s="126">
        <v>1</v>
      </c>
      <c r="O216" s="126">
        <v>10.199999999999999</v>
      </c>
      <c r="P216" s="125">
        <v>3.0303030303030303</v>
      </c>
      <c r="Q216" s="125">
        <v>2.340276152586005</v>
      </c>
      <c r="R216" s="139">
        <v>54.3</v>
      </c>
      <c r="S216" s="139">
        <v>631.16999999999996</v>
      </c>
      <c r="T216" s="139">
        <v>5689.34</v>
      </c>
      <c r="U216" s="139">
        <v>1701.93</v>
      </c>
      <c r="V216" s="139">
        <v>244.64863281250004</v>
      </c>
      <c r="W216" s="139">
        <v>483.8</v>
      </c>
      <c r="X216" s="139">
        <v>727.93</v>
      </c>
      <c r="Y216" s="139">
        <v>550.78</v>
      </c>
      <c r="Z216" s="151"/>
      <c r="AA216" s="151"/>
    </row>
    <row r="217" spans="2:27" s="72" customFormat="1">
      <c r="B217" s="77">
        <v>39114</v>
      </c>
      <c r="C217" s="210" t="s">
        <v>646</v>
      </c>
      <c r="D217" s="154" t="str">
        <f t="shared" si="3"/>
        <v>_2007</v>
      </c>
      <c r="E217" s="211" t="s">
        <v>687</v>
      </c>
      <c r="F217" s="79">
        <v>4180.787334659999</v>
      </c>
      <c r="G217" s="79">
        <v>4183</v>
      </c>
      <c r="H217" s="128">
        <v>7166.0335277599997</v>
      </c>
      <c r="I217" s="128">
        <v>3815.0960562999999</v>
      </c>
      <c r="J217" s="126">
        <v>4707.2</v>
      </c>
      <c r="K217" s="126">
        <v>3132.4</v>
      </c>
      <c r="L217" s="126">
        <v>1014.685178778501</v>
      </c>
      <c r="M217" s="126">
        <v>2247.5059999999999</v>
      </c>
      <c r="N217" s="126">
        <v>0.9</v>
      </c>
      <c r="O217" s="126">
        <v>10.199999999999999</v>
      </c>
      <c r="P217" s="125">
        <v>3.0303030303030303</v>
      </c>
      <c r="Q217" s="125">
        <v>2.3866348448687353</v>
      </c>
      <c r="R217" s="141">
        <v>57.76</v>
      </c>
      <c r="S217" s="141">
        <v>664.75</v>
      </c>
      <c r="T217" s="141">
        <v>5718.15</v>
      </c>
      <c r="U217" s="141">
        <v>1811.15</v>
      </c>
      <c r="V217" s="141">
        <v>240.48138950892863</v>
      </c>
      <c r="W217" s="141">
        <v>503</v>
      </c>
      <c r="X217" s="141">
        <v>765.13</v>
      </c>
      <c r="Y217" s="141">
        <v>553.75</v>
      </c>
      <c r="Z217" s="151"/>
      <c r="AA217" s="151"/>
    </row>
    <row r="218" spans="2:27" s="72" customFormat="1">
      <c r="B218" s="77">
        <v>39142</v>
      </c>
      <c r="C218" s="210" t="s">
        <v>646</v>
      </c>
      <c r="D218" s="154" t="str">
        <f t="shared" si="3"/>
        <v>_2007</v>
      </c>
      <c r="E218" s="211" t="s">
        <v>744</v>
      </c>
      <c r="F218" s="79">
        <v>4216.85071092</v>
      </c>
      <c r="G218" s="79">
        <v>4219.1000000000004</v>
      </c>
      <c r="H218" s="128">
        <v>7267.1351085599999</v>
      </c>
      <c r="I218" s="128">
        <v>3801.7719251399999</v>
      </c>
      <c r="J218" s="126">
        <v>4827</v>
      </c>
      <c r="K218" s="126">
        <v>3179.9</v>
      </c>
      <c r="L218" s="126">
        <v>1049.8052716400675</v>
      </c>
      <c r="M218" s="126">
        <v>2264.7539999999999</v>
      </c>
      <c r="N218" s="126">
        <v>1</v>
      </c>
      <c r="O218" s="126">
        <v>10.3</v>
      </c>
      <c r="P218" s="125">
        <v>3.0303030303030303</v>
      </c>
      <c r="Q218" s="125">
        <v>2.4455857177794083</v>
      </c>
      <c r="R218" s="139">
        <v>62.14</v>
      </c>
      <c r="S218" s="139">
        <v>654.9</v>
      </c>
      <c r="T218" s="139">
        <v>6465.3</v>
      </c>
      <c r="U218" s="139">
        <v>1924.2</v>
      </c>
      <c r="V218" s="139">
        <v>229.21803850446432</v>
      </c>
      <c r="W218" s="139">
        <v>509</v>
      </c>
      <c r="X218" s="139">
        <v>770.12</v>
      </c>
      <c r="Y218" s="139">
        <v>566.39</v>
      </c>
      <c r="Z218" s="151"/>
      <c r="AA218" s="151"/>
    </row>
    <row r="219" spans="2:27" s="72" customFormat="1">
      <c r="B219" s="77">
        <v>39173</v>
      </c>
      <c r="C219" s="210" t="s">
        <v>647</v>
      </c>
      <c r="D219" s="154" t="str">
        <f t="shared" si="3"/>
        <v>_2007</v>
      </c>
      <c r="E219" s="211" t="s">
        <v>745</v>
      </c>
      <c r="F219" s="79">
        <v>4315.1724229699994</v>
      </c>
      <c r="G219" s="79">
        <v>4317.8999999999996</v>
      </c>
      <c r="H219" s="128">
        <v>7502.1822241299997</v>
      </c>
      <c r="I219" s="128">
        <v>3962.75156264</v>
      </c>
      <c r="J219" s="126">
        <v>5018.5</v>
      </c>
      <c r="K219" s="126">
        <v>3263.1</v>
      </c>
      <c r="L219" s="126">
        <v>1086.8015506391334</v>
      </c>
      <c r="M219" s="126">
        <v>2299.9609999999998</v>
      </c>
      <c r="N219" s="126">
        <v>1</v>
      </c>
      <c r="O219" s="126">
        <v>10.1</v>
      </c>
      <c r="P219" s="125">
        <v>3.0303030303030303</v>
      </c>
      <c r="Q219" s="125">
        <v>2.5056376847907793</v>
      </c>
      <c r="R219" s="142">
        <v>67.400000000000006</v>
      </c>
      <c r="S219" s="139">
        <v>679.37</v>
      </c>
      <c r="T219" s="139">
        <v>7753.34</v>
      </c>
      <c r="U219" s="139">
        <v>2034.25</v>
      </c>
      <c r="V219" s="139">
        <v>225.24736328125002</v>
      </c>
      <c r="W219" s="139">
        <v>552.5</v>
      </c>
      <c r="X219" s="139">
        <v>825.48</v>
      </c>
      <c r="Y219" s="139">
        <v>645.41</v>
      </c>
      <c r="Z219" s="151"/>
      <c r="AA219" s="151"/>
    </row>
    <row r="220" spans="2:27" s="72" customFormat="1">
      <c r="B220" s="77">
        <v>39203</v>
      </c>
      <c r="C220" s="210" t="s">
        <v>647</v>
      </c>
      <c r="D220" s="154" t="str">
        <f t="shared" si="3"/>
        <v>_2007</v>
      </c>
      <c r="E220" s="211" t="s">
        <v>746</v>
      </c>
      <c r="F220" s="79">
        <v>4680.1031575500001</v>
      </c>
      <c r="G220" s="79">
        <v>4682.3</v>
      </c>
      <c r="H220" s="128">
        <v>7895.908758829999</v>
      </c>
      <c r="I220" s="128">
        <v>4313.9250327699992</v>
      </c>
      <c r="J220" s="126">
        <v>5516</v>
      </c>
      <c r="K220" s="126">
        <v>3478.5</v>
      </c>
      <c r="L220" s="126">
        <v>821.40006879806697</v>
      </c>
      <c r="M220" s="126">
        <v>2496.9219999999996</v>
      </c>
      <c r="N220" s="126">
        <v>0.9</v>
      </c>
      <c r="O220" s="126">
        <v>10</v>
      </c>
      <c r="P220" s="125">
        <v>3.0211480362537761</v>
      </c>
      <c r="Q220" s="125">
        <v>2.4906600249066</v>
      </c>
      <c r="R220" s="139">
        <v>67.48</v>
      </c>
      <c r="S220" s="140">
        <v>666.86</v>
      </c>
      <c r="T220" s="140">
        <v>7677.95</v>
      </c>
      <c r="U220" s="139">
        <v>2011.13</v>
      </c>
      <c r="V220" s="139">
        <v>221.17840401785713</v>
      </c>
      <c r="W220" s="139">
        <v>592</v>
      </c>
      <c r="X220" s="139">
        <v>898.26</v>
      </c>
      <c r="Y220" s="139">
        <v>740.63</v>
      </c>
      <c r="Z220" s="151"/>
      <c r="AA220" s="151"/>
    </row>
    <row r="221" spans="2:27" s="72" customFormat="1">
      <c r="B221" s="77">
        <v>39234</v>
      </c>
      <c r="C221" s="210" t="s">
        <v>647</v>
      </c>
      <c r="D221" s="154" t="str">
        <f t="shared" si="3"/>
        <v>_2007</v>
      </c>
      <c r="E221" s="211" t="s">
        <v>747</v>
      </c>
      <c r="F221" s="79">
        <v>4723.1869198400009</v>
      </c>
      <c r="G221" s="79">
        <v>4725.3999999999996</v>
      </c>
      <c r="H221" s="128">
        <v>7793.1057250399999</v>
      </c>
      <c r="I221" s="128">
        <v>4295.6670256199995</v>
      </c>
      <c r="J221" s="126">
        <v>5390.5</v>
      </c>
      <c r="K221" s="126">
        <v>3560.9</v>
      </c>
      <c r="L221" s="126">
        <v>843.32677675533296</v>
      </c>
      <c r="M221" s="126">
        <v>2548.3200000000002</v>
      </c>
      <c r="N221" s="126">
        <v>0.9</v>
      </c>
      <c r="O221" s="126">
        <v>10.199999999999999</v>
      </c>
      <c r="P221" s="125">
        <v>3.0030030030030028</v>
      </c>
      <c r="Q221" s="125">
        <v>2.5490695895997963</v>
      </c>
      <c r="R221" s="141">
        <v>71.319999999999993</v>
      </c>
      <c r="S221" s="143">
        <v>655.49</v>
      </c>
      <c r="T221" s="143">
        <v>7514.24</v>
      </c>
      <c r="U221" s="141">
        <v>2013.04</v>
      </c>
      <c r="V221" s="141">
        <v>233.26734095982144</v>
      </c>
      <c r="W221" s="141">
        <v>653</v>
      </c>
      <c r="X221" s="141">
        <v>977.98</v>
      </c>
      <c r="Y221" s="141">
        <v>748.43</v>
      </c>
      <c r="Z221" s="151"/>
      <c r="AA221" s="151"/>
    </row>
    <row r="222" spans="2:27" s="72" customFormat="1">
      <c r="B222" s="77">
        <v>39264</v>
      </c>
      <c r="C222" s="44" t="s">
        <v>648</v>
      </c>
      <c r="D222" s="154" t="str">
        <f t="shared" si="3"/>
        <v>_2007</v>
      </c>
      <c r="E222" s="211" t="s">
        <v>748</v>
      </c>
      <c r="F222" s="79">
        <v>4714.16493025</v>
      </c>
      <c r="G222" s="79">
        <v>4716.8</v>
      </c>
      <c r="H222" s="128">
        <v>7832.9</v>
      </c>
      <c r="I222" s="128">
        <v>4385.8283300499997</v>
      </c>
      <c r="J222" s="126">
        <v>5429.3</v>
      </c>
      <c r="K222" s="126">
        <v>3582.7</v>
      </c>
      <c r="L222" s="126">
        <v>680</v>
      </c>
      <c r="M222" s="126">
        <v>2544.6670000000004</v>
      </c>
      <c r="N222" s="126">
        <v>1</v>
      </c>
      <c r="O222" s="126">
        <v>9.9</v>
      </c>
      <c r="P222" s="125">
        <v>2.9411764705882351</v>
      </c>
      <c r="Q222" s="125">
        <v>2.5207965717166623</v>
      </c>
      <c r="R222" s="139">
        <v>77.2</v>
      </c>
      <c r="S222" s="140">
        <v>665.3</v>
      </c>
      <c r="T222" s="140">
        <v>7980.93</v>
      </c>
      <c r="U222" s="139">
        <v>2151.67</v>
      </c>
      <c r="V222" s="139">
        <v>229.59151785714283</v>
      </c>
      <c r="W222" s="139">
        <v>612.75</v>
      </c>
      <c r="X222" s="139">
        <v>927.5</v>
      </c>
      <c r="Y222" s="139">
        <v>764.47</v>
      </c>
      <c r="Z222" s="151"/>
      <c r="AA222" s="151"/>
    </row>
    <row r="223" spans="2:27" s="72" customFormat="1">
      <c r="B223" s="77">
        <v>39295</v>
      </c>
      <c r="C223" s="44" t="s">
        <v>648</v>
      </c>
      <c r="D223" s="154" t="str">
        <f t="shared" si="3"/>
        <v>_2007</v>
      </c>
      <c r="E223" s="211" t="s">
        <v>749</v>
      </c>
      <c r="F223" s="79">
        <v>5453.3907984799998</v>
      </c>
      <c r="G223" s="79">
        <v>5455.6</v>
      </c>
      <c r="H223" s="128">
        <v>7505.5</v>
      </c>
      <c r="I223" s="128">
        <v>4259.9426426499995</v>
      </c>
      <c r="J223" s="126">
        <v>6081</v>
      </c>
      <c r="K223" s="126">
        <v>3537.2</v>
      </c>
      <c r="L223" s="126">
        <v>-186.3</v>
      </c>
      <c r="M223" s="126">
        <v>2642.0749999999998</v>
      </c>
      <c r="N223" s="126">
        <v>1</v>
      </c>
      <c r="O223" s="126">
        <v>9.8000000000000007</v>
      </c>
      <c r="P223" s="125">
        <v>2.9411764705882351</v>
      </c>
      <c r="Q223" s="125">
        <v>2.4166263895601738</v>
      </c>
      <c r="R223" s="139">
        <v>70.8</v>
      </c>
      <c r="S223" s="140">
        <v>665.41</v>
      </c>
      <c r="T223" s="140">
        <v>7500.21</v>
      </c>
      <c r="U223" s="139">
        <v>1902.09</v>
      </c>
      <c r="V223" s="139">
        <v>243.01711774553567</v>
      </c>
      <c r="W223" s="139">
        <v>595</v>
      </c>
      <c r="X223" s="139">
        <v>910.43</v>
      </c>
      <c r="Y223" s="139">
        <v>729.56</v>
      </c>
      <c r="Z223" s="151"/>
      <c r="AA223" s="151"/>
    </row>
    <row r="224" spans="2:27" s="72" customFormat="1">
      <c r="B224" s="77">
        <v>39326</v>
      </c>
      <c r="C224" s="44" t="s">
        <v>648</v>
      </c>
      <c r="D224" s="154" t="str">
        <f t="shared" si="3"/>
        <v>_2007</v>
      </c>
      <c r="E224" s="211" t="s">
        <v>750</v>
      </c>
      <c r="F224" s="79">
        <v>5549.8130817700003</v>
      </c>
      <c r="G224" s="79">
        <v>5552.1</v>
      </c>
      <c r="H224" s="128">
        <v>7781.5</v>
      </c>
      <c r="I224" s="128">
        <v>4378.8389797899999</v>
      </c>
      <c r="J224" s="126">
        <v>6297</v>
      </c>
      <c r="K224" s="126">
        <v>3656.2</v>
      </c>
      <c r="L224" s="126">
        <v>-14.3</v>
      </c>
      <c r="M224" s="126">
        <v>2697.0770000000002</v>
      </c>
      <c r="N224" s="126">
        <v>1</v>
      </c>
      <c r="O224" s="126">
        <v>9.6999999999999993</v>
      </c>
      <c r="P224" s="125">
        <v>2.9411764705882351</v>
      </c>
      <c r="Q224" s="125">
        <v>2.5953802232026995</v>
      </c>
      <c r="R224" s="142">
        <v>77.13</v>
      </c>
      <c r="S224" s="140">
        <v>712.65</v>
      </c>
      <c r="T224" s="140">
        <v>7671.35</v>
      </c>
      <c r="U224" s="139">
        <v>1944.01</v>
      </c>
      <c r="V224" s="139">
        <v>251.68577008928565</v>
      </c>
      <c r="W224" s="139">
        <v>613.75</v>
      </c>
      <c r="X224" s="139">
        <v>929.13</v>
      </c>
      <c r="Y224" s="139">
        <v>745.18</v>
      </c>
      <c r="Z224" s="151"/>
      <c r="AA224" s="151"/>
    </row>
    <row r="225" spans="2:27" s="72" customFormat="1">
      <c r="B225" s="77">
        <v>39356</v>
      </c>
      <c r="C225" s="209" t="s">
        <v>649</v>
      </c>
      <c r="D225" s="154" t="str">
        <f t="shared" si="3"/>
        <v>_2007</v>
      </c>
      <c r="E225" s="211" t="s">
        <v>751</v>
      </c>
      <c r="F225" s="79">
        <v>5524.2700726100002</v>
      </c>
      <c r="G225" s="79">
        <v>5526.9</v>
      </c>
      <c r="H225" s="128">
        <v>8061.4</v>
      </c>
      <c r="I225" s="128">
        <v>4610.9173307599995</v>
      </c>
      <c r="J225" s="126">
        <v>6303.6</v>
      </c>
      <c r="K225" s="126">
        <v>3720.2</v>
      </c>
      <c r="L225" s="126">
        <v>165</v>
      </c>
      <c r="M225" s="126">
        <v>2750.3890000000001</v>
      </c>
      <c r="N225" s="126">
        <v>1.3</v>
      </c>
      <c r="O225" s="126">
        <v>9.1</v>
      </c>
      <c r="P225" s="125">
        <v>2.8571428571428572</v>
      </c>
      <c r="Q225" s="125">
        <v>2.6322716504343249</v>
      </c>
      <c r="R225" s="142">
        <v>83.04</v>
      </c>
      <c r="S225" s="140">
        <v>754.6</v>
      </c>
      <c r="T225" s="140">
        <v>8020.59</v>
      </c>
      <c r="U225" s="139">
        <v>1916.67</v>
      </c>
      <c r="V225" s="139">
        <v>264.52166573660708</v>
      </c>
      <c r="W225" s="139">
        <v>657.5</v>
      </c>
      <c r="X225" s="139">
        <v>1006.3</v>
      </c>
      <c r="Y225" s="139">
        <v>824.07</v>
      </c>
      <c r="Z225" s="151"/>
      <c r="AA225" s="151"/>
    </row>
    <row r="226" spans="2:27" s="72" customFormat="1">
      <c r="B226" s="77">
        <v>39387</v>
      </c>
      <c r="C226" s="209" t="s">
        <v>649</v>
      </c>
      <c r="D226" s="154" t="str">
        <f t="shared" si="3"/>
        <v>_2007</v>
      </c>
      <c r="E226" s="211" t="s">
        <v>752</v>
      </c>
      <c r="F226" s="79">
        <v>5931.3509574499994</v>
      </c>
      <c r="G226" s="79">
        <v>5933.6</v>
      </c>
      <c r="H226" s="128">
        <v>8006.7</v>
      </c>
      <c r="I226" s="128">
        <v>4810.4544013399991</v>
      </c>
      <c r="J226" s="126">
        <v>6543.5</v>
      </c>
      <c r="K226" s="126">
        <v>3773.1</v>
      </c>
      <c r="L226" s="126">
        <v>-270.89999999999998</v>
      </c>
      <c r="M226" s="126">
        <v>2794.0280000000002</v>
      </c>
      <c r="N226" s="126">
        <v>1.3</v>
      </c>
      <c r="O226" s="126">
        <v>9.3000000000000007</v>
      </c>
      <c r="P226" s="125">
        <v>2.8208744710860367</v>
      </c>
      <c r="Q226" s="125">
        <v>2.4987506246876561</v>
      </c>
      <c r="R226" s="142">
        <v>92.53</v>
      </c>
      <c r="S226" s="140">
        <v>806.25</v>
      </c>
      <c r="T226" s="140">
        <v>6957.43</v>
      </c>
      <c r="U226" s="139">
        <v>1967.31</v>
      </c>
      <c r="V226" s="139">
        <v>256.18717912946425</v>
      </c>
      <c r="W226" s="139">
        <v>748</v>
      </c>
      <c r="X226" s="139">
        <v>1127.27</v>
      </c>
      <c r="Y226" s="139">
        <v>877.34</v>
      </c>
      <c r="Z226" s="151"/>
      <c r="AA226" s="151"/>
    </row>
    <row r="227" spans="2:27" s="72" customFormat="1">
      <c r="B227" s="77">
        <v>39417</v>
      </c>
      <c r="C227" s="209" t="s">
        <v>649</v>
      </c>
      <c r="D227" s="154" t="str">
        <f t="shared" si="3"/>
        <v>_2007</v>
      </c>
      <c r="E227" s="211" t="s">
        <v>753</v>
      </c>
      <c r="F227" s="80">
        <v>5917.0336788899995</v>
      </c>
      <c r="G227" s="80">
        <v>5919.3</v>
      </c>
      <c r="H227" s="128">
        <v>8994.9021582100013</v>
      </c>
      <c r="I227" s="128">
        <v>4923.29784432</v>
      </c>
      <c r="J227" s="126">
        <v>7073.2</v>
      </c>
      <c r="K227" s="126">
        <v>3961.2</v>
      </c>
      <c r="L227" s="126">
        <v>171.2</v>
      </c>
      <c r="M227" s="126">
        <v>2857.76</v>
      </c>
      <c r="N227" s="126">
        <v>1.6</v>
      </c>
      <c r="O227" s="126">
        <v>9.3000000000000007</v>
      </c>
      <c r="P227" s="125">
        <v>2.8368794326241136</v>
      </c>
      <c r="Q227" s="125">
        <v>2.5006251562890722</v>
      </c>
      <c r="R227" s="142">
        <v>91.45</v>
      </c>
      <c r="S227" s="140">
        <v>803.2</v>
      </c>
      <c r="T227" s="140">
        <v>6630.74</v>
      </c>
      <c r="U227" s="139">
        <v>2119.88</v>
      </c>
      <c r="V227" s="139">
        <v>268.2564592633928</v>
      </c>
      <c r="W227" s="139">
        <v>765</v>
      </c>
      <c r="X227" s="139">
        <v>1146.55</v>
      </c>
      <c r="Y227" s="139">
        <v>883.45</v>
      </c>
      <c r="Z227" s="151"/>
      <c r="AA227" s="151"/>
    </row>
    <row r="228" spans="2:27" s="72" customFormat="1">
      <c r="B228" s="77">
        <v>39448</v>
      </c>
      <c r="C228" s="210" t="s">
        <v>650</v>
      </c>
      <c r="D228" s="154" t="str">
        <f t="shared" si="3"/>
        <v>_2008</v>
      </c>
      <c r="E228" s="211" t="s">
        <v>688</v>
      </c>
      <c r="F228" s="80">
        <v>5837.7835823300002</v>
      </c>
      <c r="G228" s="80">
        <v>5840</v>
      </c>
      <c r="H228" s="128">
        <v>8976.3846872600006</v>
      </c>
      <c r="I228" s="128">
        <v>4906.5535260699999</v>
      </c>
      <c r="J228" s="126">
        <v>6797.7</v>
      </c>
      <c r="K228" s="126">
        <v>4106.8999999999996</v>
      </c>
      <c r="L228" s="126">
        <v>356.2</v>
      </c>
      <c r="M228" s="126">
        <v>2993.25</v>
      </c>
      <c r="N228" s="126">
        <v>1.3</v>
      </c>
      <c r="O228" s="126">
        <v>8.9</v>
      </c>
      <c r="P228" s="125">
        <v>3.0750307503075032</v>
      </c>
      <c r="Q228" s="125">
        <v>2.5297242600556542</v>
      </c>
      <c r="R228" s="142">
        <v>91.92</v>
      </c>
      <c r="S228" s="140">
        <v>889.6</v>
      </c>
      <c r="T228" s="140">
        <v>7078.91</v>
      </c>
      <c r="U228" s="139">
        <v>2216.38</v>
      </c>
      <c r="V228" s="139">
        <v>273.32791573660711</v>
      </c>
      <c r="W228" s="139">
        <v>848</v>
      </c>
      <c r="X228" s="139">
        <v>1270</v>
      </c>
      <c r="Y228" s="139">
        <v>987.02</v>
      </c>
      <c r="Z228" s="151"/>
      <c r="AA228" s="151"/>
    </row>
    <row r="229" spans="2:27" s="72" customFormat="1">
      <c r="B229" s="77">
        <v>39479</v>
      </c>
      <c r="C229" s="210" t="s">
        <v>650</v>
      </c>
      <c r="D229" s="154" t="str">
        <f t="shared" si="3"/>
        <v>_2008</v>
      </c>
      <c r="E229" s="211" t="s">
        <v>689</v>
      </c>
      <c r="F229" s="80">
        <v>5876.6270397799999</v>
      </c>
      <c r="G229" s="80">
        <v>5878.7</v>
      </c>
      <c r="H229" s="128">
        <v>9040.324054570001</v>
      </c>
      <c r="I229" s="128">
        <v>4957.9063071900009</v>
      </c>
      <c r="J229" s="126">
        <v>6851.8</v>
      </c>
      <c r="K229" s="126">
        <v>4225</v>
      </c>
      <c r="L229" s="126">
        <v>503.6</v>
      </c>
      <c r="M229" s="126">
        <v>3058.5950000000003</v>
      </c>
      <c r="N229" s="126">
        <v>1.1000000000000001</v>
      </c>
      <c r="O229" s="126">
        <v>9.3000000000000007</v>
      </c>
      <c r="P229" s="125">
        <v>2.8328611898017</v>
      </c>
      <c r="Q229" s="125">
        <v>2.678810608090008</v>
      </c>
      <c r="R229" s="142">
        <v>94.82</v>
      </c>
      <c r="S229" s="140">
        <v>922.3</v>
      </c>
      <c r="T229" s="140">
        <v>7941.14</v>
      </c>
      <c r="U229" s="139">
        <v>2522.83</v>
      </c>
      <c r="V229" s="139">
        <v>310.99035993303568</v>
      </c>
      <c r="W229" s="139">
        <v>921</v>
      </c>
      <c r="X229" s="139">
        <v>1381.55</v>
      </c>
      <c r="Y229" s="139">
        <v>1109.5</v>
      </c>
      <c r="Z229" s="151"/>
      <c r="AA229" s="151"/>
    </row>
    <row r="230" spans="2:27" s="72" customFormat="1">
      <c r="B230" s="77">
        <v>39508</v>
      </c>
      <c r="C230" s="210" t="s">
        <v>650</v>
      </c>
      <c r="D230" s="154" t="str">
        <f t="shared" si="3"/>
        <v>_2008</v>
      </c>
      <c r="E230" s="211" t="s">
        <v>754</v>
      </c>
      <c r="F230" s="80">
        <v>5802.7734712100009</v>
      </c>
      <c r="G230" s="80">
        <v>5804.9</v>
      </c>
      <c r="H230" s="128">
        <v>9147.0463041000003</v>
      </c>
      <c r="I230" s="128">
        <v>5505.3841346199997</v>
      </c>
      <c r="J230" s="126">
        <v>6466.2678011532416</v>
      </c>
      <c r="K230" s="126">
        <v>4022.6266683699992</v>
      </c>
      <c r="L230" s="126">
        <v>528.14752815398879</v>
      </c>
      <c r="M230" s="126">
        <v>3252.1513040000004</v>
      </c>
      <c r="N230" s="126">
        <v>1.1000000000000001</v>
      </c>
      <c r="O230" s="126">
        <v>9.3000000000000007</v>
      </c>
      <c r="P230" s="125">
        <v>2.7932960893854748</v>
      </c>
      <c r="Q230" s="125">
        <v>2.5595085743537243</v>
      </c>
      <c r="R230" s="142">
        <v>103.28</v>
      </c>
      <c r="S230" s="140">
        <v>968.43</v>
      </c>
      <c r="T230" s="140">
        <v>8434.32</v>
      </c>
      <c r="U230" s="139">
        <v>2647.64</v>
      </c>
      <c r="V230" s="139">
        <v>291.05835658482135</v>
      </c>
      <c r="W230" s="139">
        <v>971.66700000000003</v>
      </c>
      <c r="X230" s="139">
        <v>1466.67</v>
      </c>
      <c r="Y230" s="139">
        <v>1146.8599999999999</v>
      </c>
      <c r="Z230" s="151"/>
      <c r="AA230" s="151"/>
    </row>
    <row r="231" spans="2:27" s="72" customFormat="1">
      <c r="B231" s="77">
        <v>39539</v>
      </c>
      <c r="C231" s="210" t="s">
        <v>651</v>
      </c>
      <c r="D231" s="154" t="str">
        <f t="shared" si="3"/>
        <v>_2008</v>
      </c>
      <c r="E231" s="211" t="s">
        <v>755</v>
      </c>
      <c r="F231" s="80">
        <v>6103.4</v>
      </c>
      <c r="G231" s="80">
        <v>6106.1</v>
      </c>
      <c r="H231" s="128">
        <v>9098.0503992599988</v>
      </c>
      <c r="I231" s="128">
        <v>5391.7944762849993</v>
      </c>
      <c r="J231" s="126">
        <v>6545.2827783974972</v>
      </c>
      <c r="K231" s="126">
        <v>4132.9814799399992</v>
      </c>
      <c r="L231" s="126">
        <v>420.50001377971876</v>
      </c>
      <c r="M231" s="126">
        <v>3352.1086890000001</v>
      </c>
      <c r="N231" s="126">
        <v>1.1000000000000001</v>
      </c>
      <c r="O231" s="126">
        <v>9.3000000000000007</v>
      </c>
      <c r="P231" s="125">
        <v>2.7510316368638241</v>
      </c>
      <c r="Q231" s="125">
        <v>2.5687130747495508</v>
      </c>
      <c r="R231" s="142">
        <v>110.44</v>
      </c>
      <c r="S231" s="140">
        <v>909.7</v>
      </c>
      <c r="T231" s="140">
        <v>8714.18</v>
      </c>
      <c r="U231" s="139">
        <v>2631.23</v>
      </c>
      <c r="V231" s="139">
        <v>270.75287388392854</v>
      </c>
      <c r="W231" s="139">
        <v>962.5</v>
      </c>
      <c r="X231" s="139">
        <v>1445.45</v>
      </c>
      <c r="Y231" s="139">
        <v>1083.48</v>
      </c>
      <c r="Z231" s="151"/>
      <c r="AA231" s="151"/>
    </row>
    <row r="232" spans="2:27" s="72" customFormat="1">
      <c r="B232" s="77">
        <v>39569</v>
      </c>
      <c r="C232" s="210" t="s">
        <v>651</v>
      </c>
      <c r="D232" s="154" t="str">
        <f t="shared" si="3"/>
        <v>_2008</v>
      </c>
      <c r="E232" s="211" t="s">
        <v>756</v>
      </c>
      <c r="F232" s="80">
        <v>6566.2</v>
      </c>
      <c r="G232" s="80">
        <v>6568.6</v>
      </c>
      <c r="H232" s="128">
        <v>9405.4489925399994</v>
      </c>
      <c r="I232" s="128">
        <v>5714.5278444599999</v>
      </c>
      <c r="J232" s="126">
        <v>7324.0983198676267</v>
      </c>
      <c r="K232" s="126">
        <v>4353.1614987900002</v>
      </c>
      <c r="L232" s="126">
        <v>186.55900564286731</v>
      </c>
      <c r="M232" s="126">
        <v>3572.253365</v>
      </c>
      <c r="N232" s="126">
        <v>1.2</v>
      </c>
      <c r="O232" s="126">
        <v>9.3000000000000007</v>
      </c>
      <c r="P232" s="125">
        <v>2.7285129604365621</v>
      </c>
      <c r="Q232" s="125">
        <v>2.6089225150013045</v>
      </c>
      <c r="R232" s="142">
        <v>123.94</v>
      </c>
      <c r="S232" s="140">
        <v>888.66</v>
      </c>
      <c r="T232" s="140">
        <v>8356.1299999999992</v>
      </c>
      <c r="U232" s="139">
        <v>2693.41</v>
      </c>
      <c r="V232" s="139">
        <v>274.68423549107143</v>
      </c>
      <c r="W232" s="139">
        <v>1013.75</v>
      </c>
      <c r="X232" s="139">
        <v>1498.75</v>
      </c>
      <c r="Y232" s="139">
        <v>1086.83</v>
      </c>
      <c r="Z232" s="151"/>
      <c r="AA232" s="151"/>
    </row>
    <row r="233" spans="2:27" s="72" customFormat="1">
      <c r="B233" s="77">
        <v>39600</v>
      </c>
      <c r="C233" s="210" t="s">
        <v>651</v>
      </c>
      <c r="D233" s="154" t="str">
        <f t="shared" si="3"/>
        <v>_2008</v>
      </c>
      <c r="E233" s="211" t="s">
        <v>757</v>
      </c>
      <c r="F233" s="80">
        <v>6565.1</v>
      </c>
      <c r="G233" s="80">
        <v>6535.3</v>
      </c>
      <c r="H233" s="128">
        <v>9408.0671566900019</v>
      </c>
      <c r="I233" s="128">
        <v>5635.3705088200013</v>
      </c>
      <c r="J233" s="126">
        <v>6899.3772145144148</v>
      </c>
      <c r="K233" s="126">
        <v>4423.2797355200009</v>
      </c>
      <c r="L233" s="126">
        <v>436.22572907052381</v>
      </c>
      <c r="M233" s="126">
        <v>3620.1403230000001</v>
      </c>
      <c r="N233" s="126">
        <v>1.2</v>
      </c>
      <c r="O233" s="126">
        <v>9.1999999999999993</v>
      </c>
      <c r="P233" s="125">
        <v>2.6595744680851063</v>
      </c>
      <c r="Q233" s="125">
        <v>2.5601638504864312</v>
      </c>
      <c r="R233" s="142">
        <v>133.05000000000001</v>
      </c>
      <c r="S233" s="140">
        <v>889.49</v>
      </c>
      <c r="T233" s="140">
        <v>8292</v>
      </c>
      <c r="U233" s="139">
        <v>3021.76</v>
      </c>
      <c r="V233" s="139">
        <v>283.21529017857142</v>
      </c>
      <c r="W233" s="139">
        <v>1062.5</v>
      </c>
      <c r="X233" s="139">
        <v>1558.57</v>
      </c>
      <c r="Y233" s="139">
        <v>1096.3900000000001</v>
      </c>
      <c r="Z233" s="151"/>
      <c r="AA233" s="151"/>
    </row>
    <row r="234" spans="2:27" s="72" customFormat="1">
      <c r="B234" s="77">
        <v>39630</v>
      </c>
      <c r="C234" s="44" t="s">
        <v>652</v>
      </c>
      <c r="D234" s="154" t="str">
        <f t="shared" si="3"/>
        <v>_2008</v>
      </c>
      <c r="E234" s="211" t="s">
        <v>758</v>
      </c>
      <c r="F234" s="80">
        <v>6270.4</v>
      </c>
      <c r="G234" s="80">
        <v>6272.7</v>
      </c>
      <c r="H234" s="128">
        <v>9642.4114011500005</v>
      </c>
      <c r="I234" s="128">
        <v>5696.4811886000007</v>
      </c>
      <c r="J234" s="126">
        <v>6813.7721104024495</v>
      </c>
      <c r="K234" s="126">
        <v>4547.0553162099995</v>
      </c>
      <c r="L234" s="126">
        <v>519.00848861000031</v>
      </c>
      <c r="M234" s="126">
        <v>3735.9136759999997</v>
      </c>
      <c r="N234" s="126">
        <v>1.3</v>
      </c>
      <c r="O234" s="126">
        <v>9.3000000000000007</v>
      </c>
      <c r="P234" s="125">
        <v>2.6212319790301439</v>
      </c>
      <c r="Q234" s="125">
        <v>2.4734108335394511</v>
      </c>
      <c r="R234" s="142">
        <v>133.9</v>
      </c>
      <c r="S234" s="140">
        <v>939.77</v>
      </c>
      <c r="T234" s="140">
        <v>8407.02</v>
      </c>
      <c r="U234" s="139">
        <v>2953.67</v>
      </c>
      <c r="V234" s="139">
        <v>285.71170479910711</v>
      </c>
      <c r="W234" s="139">
        <v>946</v>
      </c>
      <c r="X234" s="139">
        <v>1438.49</v>
      </c>
      <c r="Y234" s="139">
        <v>1026.25</v>
      </c>
      <c r="Z234" s="151"/>
      <c r="AA234" s="151"/>
    </row>
    <row r="235" spans="2:27" s="72" customFormat="1">
      <c r="B235" s="77">
        <v>39661</v>
      </c>
      <c r="C235" s="44" t="s">
        <v>652</v>
      </c>
      <c r="D235" s="154" t="str">
        <f t="shared" si="3"/>
        <v>_2008</v>
      </c>
      <c r="E235" s="211" t="s">
        <v>759</v>
      </c>
      <c r="F235" s="80">
        <v>7144.6</v>
      </c>
      <c r="G235" s="80">
        <v>7146.6</v>
      </c>
      <c r="H235" s="128">
        <v>9488.7614115199995</v>
      </c>
      <c r="I235" s="128">
        <v>5471.4993762899994</v>
      </c>
      <c r="J235" s="126">
        <v>7670.9568142273129</v>
      </c>
      <c r="K235" s="126">
        <v>4679.3582308200002</v>
      </c>
      <c r="L235" s="126">
        <v>-832.87944359999938</v>
      </c>
      <c r="M235" s="126">
        <v>3842.3459789999997</v>
      </c>
      <c r="N235" s="126">
        <v>1.4</v>
      </c>
      <c r="O235" s="126">
        <v>9.1999999999999993</v>
      </c>
      <c r="P235" s="125">
        <v>2.5940337224383918</v>
      </c>
      <c r="Q235" s="125">
        <v>2.2416498542927594</v>
      </c>
      <c r="R235" s="142">
        <v>113.85</v>
      </c>
      <c r="S235" s="140">
        <v>839.02</v>
      </c>
      <c r="T235" s="140">
        <v>7633.8</v>
      </c>
      <c r="U235" s="139">
        <v>2796.8</v>
      </c>
      <c r="V235" s="139">
        <v>286.53729073660713</v>
      </c>
      <c r="W235" s="139">
        <v>780</v>
      </c>
      <c r="X235" s="139">
        <v>1186.43</v>
      </c>
      <c r="Y235" s="139">
        <v>791.77</v>
      </c>
      <c r="Z235" s="151"/>
      <c r="AA235" s="151"/>
    </row>
    <row r="236" spans="2:27" s="72" customFormat="1">
      <c r="B236" s="77">
        <v>39692</v>
      </c>
      <c r="C236" s="44" t="s">
        <v>652</v>
      </c>
      <c r="D236" s="154" t="str">
        <f t="shared" si="3"/>
        <v>_2008</v>
      </c>
      <c r="E236" s="211" t="s">
        <v>760</v>
      </c>
      <c r="F236" s="80">
        <v>6477.2</v>
      </c>
      <c r="G236" s="80">
        <v>6479.1</v>
      </c>
      <c r="H236" s="128">
        <v>9708.8617923399997</v>
      </c>
      <c r="I236" s="128">
        <v>5687.1625713700005</v>
      </c>
      <c r="J236" s="126">
        <v>7007.7633988425669</v>
      </c>
      <c r="K236" s="126">
        <v>4649.6834538000003</v>
      </c>
      <c r="L236" s="126">
        <v>-765.78094106000071</v>
      </c>
      <c r="M236" s="126">
        <v>3807.7863830000001</v>
      </c>
      <c r="N236" s="126">
        <v>1.4</v>
      </c>
      <c r="O236" s="126">
        <v>9.3000000000000007</v>
      </c>
      <c r="P236" s="125">
        <v>2.6007802340702209</v>
      </c>
      <c r="Q236" s="125">
        <v>2.0863759649488838</v>
      </c>
      <c r="R236" s="142">
        <v>99.06</v>
      </c>
      <c r="S236" s="140">
        <v>829.93</v>
      </c>
      <c r="T236" s="140">
        <v>6975.11</v>
      </c>
      <c r="U236" s="139">
        <v>2672.05</v>
      </c>
      <c r="V236" s="139">
        <v>276.29609375000001</v>
      </c>
      <c r="W236" s="139">
        <v>723.75</v>
      </c>
      <c r="X236" s="139">
        <v>1102.73</v>
      </c>
      <c r="Y236" s="139">
        <v>667.04</v>
      </c>
      <c r="Z236" s="151"/>
      <c r="AA236" s="151"/>
    </row>
    <row r="237" spans="2:27" s="72" customFormat="1">
      <c r="B237" s="77">
        <v>39722</v>
      </c>
      <c r="C237" s="209" t="s">
        <v>653</v>
      </c>
      <c r="D237" s="154" t="str">
        <f t="shared" si="3"/>
        <v>_2008</v>
      </c>
      <c r="E237" s="211" t="s">
        <v>761</v>
      </c>
      <c r="F237" s="80">
        <v>5662.8</v>
      </c>
      <c r="G237" s="80">
        <v>5665</v>
      </c>
      <c r="H237" s="128">
        <v>9371.3595502000007</v>
      </c>
      <c r="I237" s="128">
        <v>5605.4146178600031</v>
      </c>
      <c r="J237" s="126">
        <v>6254.4331657539924</v>
      </c>
      <c r="K237" s="126">
        <v>4757.4856120300001</v>
      </c>
      <c r="L237" s="126">
        <v>-729.69349590000002</v>
      </c>
      <c r="M237" s="126">
        <v>3913.1595320000001</v>
      </c>
      <c r="N237" s="126">
        <v>1.4</v>
      </c>
      <c r="O237" s="126">
        <v>9.3000000000000007</v>
      </c>
      <c r="P237" s="125">
        <v>2.6007802340702209</v>
      </c>
      <c r="Q237" s="125">
        <v>1.7458100558659218</v>
      </c>
      <c r="R237" s="142">
        <v>72.84</v>
      </c>
      <c r="S237" s="140">
        <v>806.62</v>
      </c>
      <c r="T237" s="140">
        <v>4894.8900000000003</v>
      </c>
      <c r="U237" s="138">
        <v>2251.23</v>
      </c>
      <c r="V237" s="138">
        <v>238.65330636160715</v>
      </c>
      <c r="W237" s="138">
        <v>585</v>
      </c>
      <c r="X237" s="138">
        <v>870.65</v>
      </c>
      <c r="Y237" s="138">
        <v>486.4</v>
      </c>
      <c r="Z237" s="151"/>
      <c r="AA237" s="151"/>
    </row>
    <row r="238" spans="2:27" s="72" customFormat="1">
      <c r="B238" s="77">
        <v>39753</v>
      </c>
      <c r="C238" s="209" t="s">
        <v>653</v>
      </c>
      <c r="D238" s="154" t="str">
        <f t="shared" si="3"/>
        <v>_2008</v>
      </c>
      <c r="E238" s="211" t="s">
        <v>762</v>
      </c>
      <c r="F238" s="80">
        <v>5532.3</v>
      </c>
      <c r="G238" s="80">
        <v>5534.3</v>
      </c>
      <c r="H238" s="128">
        <v>9242.1052563099984</v>
      </c>
      <c r="I238" s="128">
        <v>5567.290297649999</v>
      </c>
      <c r="J238" s="126">
        <v>6064.5580619467482</v>
      </c>
      <c r="K238" s="126">
        <v>5036.3943563700004</v>
      </c>
      <c r="L238" s="126">
        <v>-982.80710594995116</v>
      </c>
      <c r="M238" s="126">
        <v>4199.7070679999997</v>
      </c>
      <c r="N238" s="126">
        <v>1.4</v>
      </c>
      <c r="O238" s="126">
        <v>8.9</v>
      </c>
      <c r="P238" s="125">
        <v>2.6246719160104988</v>
      </c>
      <c r="Q238" s="125">
        <v>1.723543605653223</v>
      </c>
      <c r="R238" s="142">
        <v>53.24</v>
      </c>
      <c r="S238" s="140">
        <v>760.86</v>
      </c>
      <c r="T238" s="140">
        <v>3729.19</v>
      </c>
      <c r="U238" s="138">
        <v>2046.08</v>
      </c>
      <c r="V238" s="138">
        <v>236.74659598214285</v>
      </c>
      <c r="W238" s="138">
        <v>479</v>
      </c>
      <c r="X238" s="138">
        <v>715</v>
      </c>
      <c r="Y238" s="138">
        <v>433.1</v>
      </c>
      <c r="Z238" s="151"/>
      <c r="AA238" s="151"/>
    </row>
    <row r="239" spans="2:27" s="72" customFormat="1">
      <c r="B239" s="77">
        <v>39783</v>
      </c>
      <c r="C239" s="209" t="s">
        <v>653</v>
      </c>
      <c r="D239" s="154" t="str">
        <f t="shared" si="3"/>
        <v>_2008</v>
      </c>
      <c r="E239" s="211" t="s">
        <v>763</v>
      </c>
      <c r="F239" s="80">
        <v>5318.1</v>
      </c>
      <c r="G239" s="80">
        <v>5320.2</v>
      </c>
      <c r="H239" s="128">
        <v>9636.8083961799985</v>
      </c>
      <c r="I239" s="128">
        <v>5521.3643584399988</v>
      </c>
      <c r="J239" s="126">
        <v>5882.7163534821229</v>
      </c>
      <c r="K239" s="126">
        <v>5068.7947676800013</v>
      </c>
      <c r="L239" s="126">
        <v>-538.63015602148107</v>
      </c>
      <c r="M239" s="126">
        <v>4237.4925819999999</v>
      </c>
      <c r="N239" s="126">
        <v>1.6</v>
      </c>
      <c r="O239" s="126">
        <v>8.8000000000000007</v>
      </c>
      <c r="P239" s="125">
        <v>2.677376171352075</v>
      </c>
      <c r="Q239" s="125">
        <v>1.8532246108228319</v>
      </c>
      <c r="R239" s="142">
        <v>41.58</v>
      </c>
      <c r="S239" s="140">
        <v>816.09</v>
      </c>
      <c r="T239" s="140">
        <v>3105.1</v>
      </c>
      <c r="U239" s="138">
        <v>2420.04</v>
      </c>
      <c r="V239" s="138">
        <v>229.92568359374999</v>
      </c>
      <c r="W239" s="138">
        <v>495</v>
      </c>
      <c r="X239" s="138">
        <v>739.13</v>
      </c>
      <c r="Y239" s="138">
        <v>440.38</v>
      </c>
      <c r="Z239" s="151"/>
      <c r="AA239" s="151"/>
    </row>
    <row r="240" spans="2:27" s="72" customFormat="1">
      <c r="B240" s="77">
        <v>39814</v>
      </c>
      <c r="C240" s="210" t="s">
        <v>654</v>
      </c>
      <c r="D240" s="154" t="str">
        <f t="shared" si="3"/>
        <v>_2009</v>
      </c>
      <c r="E240" s="211" t="s">
        <v>690</v>
      </c>
      <c r="F240" s="80">
        <v>5394.4293856900003</v>
      </c>
      <c r="G240" s="80">
        <v>5396.5</v>
      </c>
      <c r="H240" s="128">
        <v>9979.3555338499973</v>
      </c>
      <c r="I240" s="128">
        <v>5818.8061941520664</v>
      </c>
      <c r="J240" s="126">
        <v>5867.0248227275715</v>
      </c>
      <c r="K240" s="126">
        <v>5195.7384421799979</v>
      </c>
      <c r="L240" s="126">
        <v>20.567163873947266</v>
      </c>
      <c r="M240" s="131">
        <v>4332.4318519999997</v>
      </c>
      <c r="N240" s="126">
        <v>1.8</v>
      </c>
      <c r="O240" s="126">
        <v>9.6</v>
      </c>
      <c r="P240" s="125">
        <v>2.7285129604365621</v>
      </c>
      <c r="Q240" s="125">
        <v>1.7674089784376106</v>
      </c>
      <c r="R240" s="142">
        <v>44.86</v>
      </c>
      <c r="S240" s="140">
        <v>858.69</v>
      </c>
      <c r="T240" s="140">
        <v>3260.36</v>
      </c>
      <c r="U240" s="138">
        <v>2608.89</v>
      </c>
      <c r="V240" s="138">
        <v>251.66611328124998</v>
      </c>
      <c r="W240" s="138">
        <v>478.75</v>
      </c>
      <c r="X240" s="138">
        <v>729.09</v>
      </c>
      <c r="Y240" s="138">
        <v>562</v>
      </c>
      <c r="Z240" s="151"/>
      <c r="AA240" s="151"/>
    </row>
    <row r="241" spans="2:27" s="72" customFormat="1">
      <c r="B241" s="77">
        <v>39845</v>
      </c>
      <c r="C241" s="210" t="s">
        <v>654</v>
      </c>
      <c r="D241" s="154" t="str">
        <f t="shared" si="3"/>
        <v>_2009</v>
      </c>
      <c r="E241" s="211" t="s">
        <v>691</v>
      </c>
      <c r="F241" s="80">
        <v>5371.9145897500002</v>
      </c>
      <c r="G241" s="80">
        <v>5373.9</v>
      </c>
      <c r="H241" s="128">
        <v>9665.5894260200002</v>
      </c>
      <c r="I241" s="128">
        <v>5422.8475195800002</v>
      </c>
      <c r="J241" s="126">
        <v>5845.390794610812</v>
      </c>
      <c r="K241" s="126">
        <v>5175.7339493099989</v>
      </c>
      <c r="L241" s="126">
        <v>-66.340425796620821</v>
      </c>
      <c r="M241" s="131">
        <v>4295.7132469999997</v>
      </c>
      <c r="N241" s="126">
        <v>1.9</v>
      </c>
      <c r="O241" s="126">
        <v>9.6999999999999993</v>
      </c>
      <c r="P241" s="125">
        <v>2.7932960893854748</v>
      </c>
      <c r="Q241" s="125">
        <v>1.8066847335140019</v>
      </c>
      <c r="R241" s="140">
        <v>43.24</v>
      </c>
      <c r="S241" s="138">
        <v>943.16</v>
      </c>
      <c r="T241" s="140">
        <v>3328.41</v>
      </c>
      <c r="U241" s="138">
        <v>2660.47</v>
      </c>
      <c r="V241" s="138">
        <v>252.60964006696426</v>
      </c>
      <c r="W241" s="138">
        <v>446</v>
      </c>
      <c r="X241" s="138">
        <v>673</v>
      </c>
      <c r="Y241" s="138">
        <v>572</v>
      </c>
      <c r="Z241" s="151"/>
      <c r="AA241" s="151"/>
    </row>
    <row r="242" spans="2:27" s="72" customFormat="1">
      <c r="B242" s="77">
        <v>39873</v>
      </c>
      <c r="C242" s="210" t="s">
        <v>654</v>
      </c>
      <c r="D242" s="154" t="str">
        <f t="shared" si="3"/>
        <v>_2009</v>
      </c>
      <c r="E242" s="211" t="s">
        <v>764</v>
      </c>
      <c r="F242" s="80">
        <v>5641.6069175400007</v>
      </c>
      <c r="G242" s="80">
        <v>5643.7</v>
      </c>
      <c r="H242" s="128">
        <v>9950.1918065264108</v>
      </c>
      <c r="I242" s="128">
        <v>5212.3413089964097</v>
      </c>
      <c r="J242" s="126">
        <v>7281.4288198528011</v>
      </c>
      <c r="K242" s="126">
        <v>5201.2647084700002</v>
      </c>
      <c r="L242" s="126">
        <v>-231.50152221924827</v>
      </c>
      <c r="M242" s="131">
        <v>4295.9067279999999</v>
      </c>
      <c r="N242" s="126">
        <v>2.2999999999999998</v>
      </c>
      <c r="O242" s="126">
        <v>9.91</v>
      </c>
      <c r="P242" s="125">
        <v>2.9411764705882351</v>
      </c>
      <c r="Q242" s="125">
        <v>2.0218358269308534</v>
      </c>
      <c r="R242" s="140">
        <v>46.84</v>
      </c>
      <c r="S242" s="138">
        <v>924.27</v>
      </c>
      <c r="T242" s="140">
        <v>3770.88</v>
      </c>
      <c r="U242" s="138">
        <v>2493.98</v>
      </c>
      <c r="V242" s="138">
        <v>251.13537946428571</v>
      </c>
      <c r="W242" s="138">
        <v>416</v>
      </c>
      <c r="X242" s="138">
        <v>625</v>
      </c>
      <c r="Y242" s="138">
        <v>598</v>
      </c>
      <c r="Z242" s="151"/>
      <c r="AA242" s="151"/>
    </row>
    <row r="243" spans="2:27" s="72" customFormat="1">
      <c r="B243" s="77">
        <v>39904</v>
      </c>
      <c r="C243" s="210" t="s">
        <v>655</v>
      </c>
      <c r="D243" s="154" t="str">
        <f t="shared" si="3"/>
        <v>_2009</v>
      </c>
      <c r="E243" s="211" t="s">
        <v>765</v>
      </c>
      <c r="F243" s="80">
        <v>5882.5</v>
      </c>
      <c r="G243" s="80">
        <v>5884.6</v>
      </c>
      <c r="H243" s="128">
        <v>10068.55002595</v>
      </c>
      <c r="I243" s="128">
        <v>5384.7371009399994</v>
      </c>
      <c r="J243" s="126">
        <v>7259.5320942438475</v>
      </c>
      <c r="K243" s="126">
        <v>5289.4338103099999</v>
      </c>
      <c r="L243" s="126">
        <v>-355.27356204277203</v>
      </c>
      <c r="M243" s="131">
        <v>4387.2051110000002</v>
      </c>
      <c r="N243" s="126">
        <v>2.35</v>
      </c>
      <c r="O243" s="126">
        <v>10.119999999999999</v>
      </c>
      <c r="P243" s="125">
        <v>2.9391594004114809</v>
      </c>
      <c r="Q243" s="125">
        <v>2.094138506320808</v>
      </c>
      <c r="R243" s="140">
        <v>50.85</v>
      </c>
      <c r="S243" s="138">
        <v>890.2</v>
      </c>
      <c r="T243" s="140">
        <v>4436.93</v>
      </c>
      <c r="U243" s="138">
        <v>2541.6999999999998</v>
      </c>
      <c r="V243" s="138">
        <v>264.54132254464287</v>
      </c>
      <c r="W243" s="138">
        <v>499</v>
      </c>
      <c r="X243" s="138">
        <v>747</v>
      </c>
      <c r="Y243" s="138">
        <v>700</v>
      </c>
      <c r="Z243" s="152"/>
      <c r="AA243" s="152"/>
    </row>
    <row r="244" spans="2:27" s="72" customFormat="1">
      <c r="B244" s="77">
        <v>39934</v>
      </c>
      <c r="C244" s="210" t="s">
        <v>655</v>
      </c>
      <c r="D244" s="154" t="str">
        <f t="shared" si="3"/>
        <v>_2009</v>
      </c>
      <c r="E244" s="211" t="s">
        <v>766</v>
      </c>
      <c r="F244" s="80">
        <v>6040.5</v>
      </c>
      <c r="G244" s="80">
        <v>6042.5</v>
      </c>
      <c r="H244" s="128">
        <v>10287.675382089999</v>
      </c>
      <c r="I244" s="128">
        <v>5217.268025039999</v>
      </c>
      <c r="J244" s="126">
        <v>7190.2071269953885</v>
      </c>
      <c r="K244" s="126">
        <v>5404.1526608500008</v>
      </c>
      <c r="L244" s="126">
        <v>-150.77405129886984</v>
      </c>
      <c r="M244" s="131">
        <v>4505.6081270000004</v>
      </c>
      <c r="N244" s="126">
        <v>2.6</v>
      </c>
      <c r="O244" s="126">
        <v>10.18</v>
      </c>
      <c r="P244" s="125">
        <v>2.8247300560389998</v>
      </c>
      <c r="Q244" s="125">
        <v>2.1561167641556018</v>
      </c>
      <c r="R244" s="140">
        <v>57.94</v>
      </c>
      <c r="S244" s="138">
        <v>928.64</v>
      </c>
      <c r="T244" s="140">
        <v>4594.8999999999996</v>
      </c>
      <c r="U244" s="138">
        <v>2554.6</v>
      </c>
      <c r="V244" s="138">
        <v>290.21311383928565</v>
      </c>
      <c r="W244" s="138">
        <v>558.75</v>
      </c>
      <c r="X244" s="138">
        <v>842.5</v>
      </c>
      <c r="Y244" s="138">
        <v>798.75</v>
      </c>
      <c r="Z244" s="152"/>
      <c r="AA244" s="152"/>
    </row>
    <row r="245" spans="2:27" s="72" customFormat="1">
      <c r="B245" s="77">
        <v>39965</v>
      </c>
      <c r="C245" s="210" t="s">
        <v>655</v>
      </c>
      <c r="D245" s="154" t="str">
        <f t="shared" si="3"/>
        <v>_2009</v>
      </c>
      <c r="E245" s="211" t="s">
        <v>767</v>
      </c>
      <c r="F245" s="80">
        <v>5980.5</v>
      </c>
      <c r="G245" s="80">
        <v>5982.4</v>
      </c>
      <c r="H245" s="128">
        <v>10518.67079968</v>
      </c>
      <c r="I245" s="128">
        <v>5516.1843429099999</v>
      </c>
      <c r="J245" s="126">
        <v>7083.0139758133746</v>
      </c>
      <c r="K245" s="126">
        <v>5481.2146722400003</v>
      </c>
      <c r="L245" s="126">
        <v>-391.07643382799961</v>
      </c>
      <c r="M245" s="131">
        <v>4588.1520380000002</v>
      </c>
      <c r="N245" s="126">
        <v>2.5</v>
      </c>
      <c r="O245" s="126">
        <v>10.09</v>
      </c>
      <c r="P245" s="125">
        <v>2.7181827007086685</v>
      </c>
      <c r="Q245" s="125">
        <v>2.1822489634317419</v>
      </c>
      <c r="R245" s="140">
        <v>68.59</v>
      </c>
      <c r="S245" s="139">
        <v>945.67</v>
      </c>
      <c r="T245" s="140">
        <v>5013.3</v>
      </c>
      <c r="U245" s="139">
        <v>2699.61</v>
      </c>
      <c r="V245" s="139">
        <v>283.96224888392857</v>
      </c>
      <c r="W245" s="139">
        <v>480</v>
      </c>
      <c r="X245" s="139">
        <v>753.75</v>
      </c>
      <c r="Y245" s="139">
        <v>730</v>
      </c>
      <c r="Z245" s="152"/>
      <c r="AA245" s="152"/>
    </row>
    <row r="246" spans="2:27" s="82" customFormat="1">
      <c r="B246" s="77">
        <v>39995</v>
      </c>
      <c r="C246" s="44" t="s">
        <v>656</v>
      </c>
      <c r="D246" s="154" t="str">
        <f t="shared" si="3"/>
        <v>_2009</v>
      </c>
      <c r="E246" s="211" t="s">
        <v>768</v>
      </c>
      <c r="F246" s="80">
        <v>6096</v>
      </c>
      <c r="G246" s="80">
        <v>6098</v>
      </c>
      <c r="H246" s="128">
        <v>10708.520075640001</v>
      </c>
      <c r="I246" s="128">
        <v>5616.2200942400004</v>
      </c>
      <c r="J246" s="126">
        <v>7074.8378248409335</v>
      </c>
      <c r="K246" s="126">
        <v>5597.6787023300003</v>
      </c>
      <c r="L246" s="126">
        <v>179.41132762669804</v>
      </c>
      <c r="M246" s="131">
        <v>4686.3145560000003</v>
      </c>
      <c r="N246" s="126">
        <v>2.46</v>
      </c>
      <c r="O246" s="126">
        <v>10.3</v>
      </c>
      <c r="P246" s="125">
        <v>2.6769137774707472</v>
      </c>
      <c r="Q246" s="125">
        <v>2.1470225645145646</v>
      </c>
      <c r="R246" s="144">
        <v>64.91</v>
      </c>
      <c r="S246" s="144">
        <v>934.22799999999995</v>
      </c>
      <c r="T246" s="144">
        <v>5215.5429999999997</v>
      </c>
      <c r="U246" s="144">
        <v>2775.13</v>
      </c>
      <c r="V246" s="144">
        <v>310.63095799999996</v>
      </c>
      <c r="W246" s="144">
        <v>448</v>
      </c>
      <c r="X246" s="144">
        <v>685</v>
      </c>
      <c r="Y246" s="144">
        <v>639</v>
      </c>
      <c r="Z246" s="152"/>
      <c r="AA246" s="152"/>
    </row>
    <row r="247" spans="2:27" s="82" customFormat="1">
      <c r="B247" s="83">
        <v>40026</v>
      </c>
      <c r="C247" s="44" t="s">
        <v>656</v>
      </c>
      <c r="D247" s="154" t="str">
        <f t="shared" si="3"/>
        <v>_2009</v>
      </c>
      <c r="E247" s="211" t="s">
        <v>769</v>
      </c>
      <c r="F247" s="145">
        <v>6086</v>
      </c>
      <c r="G247" s="145">
        <v>6507.7</v>
      </c>
      <c r="H247" s="130">
        <v>10861.618853489999</v>
      </c>
      <c r="I247" s="130">
        <v>5706.0888774800005</v>
      </c>
      <c r="J247" s="131">
        <v>7099.423986488463</v>
      </c>
      <c r="K247" s="131">
        <v>5676.3831713899999</v>
      </c>
      <c r="L247" s="131">
        <v>216.25888197133509</v>
      </c>
      <c r="M247" s="131">
        <v>4758.3003429999999</v>
      </c>
      <c r="N247" s="131">
        <v>2.4700000000000002</v>
      </c>
      <c r="O247" s="131">
        <v>10.35</v>
      </c>
      <c r="P247" s="125">
        <v>2.723120168657764</v>
      </c>
      <c r="Q247" s="125">
        <v>2.2721442445120386</v>
      </c>
      <c r="R247" s="144">
        <v>72.504761904761907</v>
      </c>
      <c r="S247" s="144">
        <v>949.375</v>
      </c>
      <c r="T247" s="144">
        <v>6165.3</v>
      </c>
      <c r="U247" s="144">
        <v>2957.3</v>
      </c>
      <c r="V247" s="144">
        <v>330.16389119999997</v>
      </c>
      <c r="W247" s="144">
        <v>492.25</v>
      </c>
      <c r="X247" s="144">
        <v>747</v>
      </c>
      <c r="Y247" s="144">
        <v>723</v>
      </c>
      <c r="Z247" s="153"/>
      <c r="AA247" s="153"/>
    </row>
    <row r="248" spans="2:27" s="82" customFormat="1">
      <c r="B248" s="83">
        <v>40057</v>
      </c>
      <c r="C248" s="44" t="s">
        <v>656</v>
      </c>
      <c r="D248" s="154" t="str">
        <f t="shared" si="3"/>
        <v>_2009</v>
      </c>
      <c r="E248" s="211" t="s">
        <v>770</v>
      </c>
      <c r="F248" s="145">
        <v>6148.4</v>
      </c>
      <c r="G248" s="145">
        <v>6656.1</v>
      </c>
      <c r="H248" s="130">
        <v>11107.441061926131</v>
      </c>
      <c r="I248" s="130">
        <v>5780.0564804099995</v>
      </c>
      <c r="J248" s="131">
        <v>7376.7363194767922</v>
      </c>
      <c r="K248" s="131">
        <v>5713.4947075400005</v>
      </c>
      <c r="L248" s="131">
        <v>375.02921195303816</v>
      </c>
      <c r="M248" s="131">
        <v>4770.7242290000004</v>
      </c>
      <c r="N248" s="131">
        <v>2.5499999999999998</v>
      </c>
      <c r="O248" s="131">
        <v>10.48</v>
      </c>
      <c r="P248" s="125">
        <v>2.7530512985225291</v>
      </c>
      <c r="Q248" s="125">
        <v>2.3694810836426821</v>
      </c>
      <c r="R248" s="144">
        <v>67.688181818181803</v>
      </c>
      <c r="S248" s="144">
        <v>996.59100000000001</v>
      </c>
      <c r="T248" s="144">
        <v>6196.4319999999998</v>
      </c>
      <c r="U248" s="144">
        <v>3133.27</v>
      </c>
      <c r="V248" s="144">
        <v>327.45220859999995</v>
      </c>
      <c r="W248" s="144">
        <v>466</v>
      </c>
      <c r="X248" s="144">
        <v>701</v>
      </c>
      <c r="Y248" s="144">
        <v>674</v>
      </c>
      <c r="Z248" s="153"/>
      <c r="AA248" s="153"/>
    </row>
    <row r="249" spans="2:27" s="82" customFormat="1">
      <c r="B249" s="83">
        <v>40087</v>
      </c>
      <c r="C249" s="209" t="s">
        <v>657</v>
      </c>
      <c r="D249" s="154" t="str">
        <f t="shared" si="3"/>
        <v>_2009</v>
      </c>
      <c r="E249" s="211" t="s">
        <v>771</v>
      </c>
      <c r="F249" s="81">
        <v>6176.5</v>
      </c>
      <c r="G249" s="81">
        <v>6671.8</v>
      </c>
      <c r="H249" s="130">
        <v>11148.95041924613</v>
      </c>
      <c r="I249" s="130">
        <v>5822.1919079399995</v>
      </c>
      <c r="J249" s="131">
        <v>7237.8610747317589</v>
      </c>
      <c r="K249" s="131">
        <v>5771.4594124699997</v>
      </c>
      <c r="L249" s="131">
        <v>332.71087403846013</v>
      </c>
      <c r="M249" s="131">
        <v>4853.0356649999994</v>
      </c>
      <c r="N249" s="131">
        <v>2.4300000000000002</v>
      </c>
      <c r="O249" s="131">
        <v>10.199999999999999</v>
      </c>
      <c r="P249" s="125">
        <v>2.6944806605823568</v>
      </c>
      <c r="Q249" s="125">
        <v>2.4437542371545238</v>
      </c>
      <c r="R249" s="146">
        <v>73.194090909090903</v>
      </c>
      <c r="S249" s="146">
        <v>1043.1590000000001</v>
      </c>
      <c r="T249" s="146">
        <v>6287.9769999999999</v>
      </c>
      <c r="U249" s="146">
        <v>3360.16</v>
      </c>
      <c r="V249" s="146">
        <v>340.76811339999995</v>
      </c>
      <c r="W249" s="146">
        <v>470</v>
      </c>
      <c r="X249" s="146">
        <v>706</v>
      </c>
      <c r="Y249" s="146">
        <v>680</v>
      </c>
      <c r="Z249" s="153"/>
      <c r="AA249" s="153"/>
    </row>
    <row r="250" spans="2:27" s="82" customFormat="1">
      <c r="B250" s="83">
        <v>40118</v>
      </c>
      <c r="C250" s="209" t="s">
        <v>657</v>
      </c>
      <c r="D250" s="154" t="str">
        <f t="shared" si="3"/>
        <v>_2009</v>
      </c>
      <c r="E250" s="211" t="s">
        <v>772</v>
      </c>
      <c r="F250" s="81">
        <v>6400</v>
      </c>
      <c r="G250" s="81">
        <v>6899.6</v>
      </c>
      <c r="H250" s="130">
        <v>11452.38634547613</v>
      </c>
      <c r="I250" s="130">
        <v>6045.4486073900007</v>
      </c>
      <c r="J250" s="131">
        <v>7548.166802355905</v>
      </c>
      <c r="K250" s="131">
        <v>5823.6103628100009</v>
      </c>
      <c r="L250" s="131">
        <v>358.29141654384102</v>
      </c>
      <c r="M250" s="131">
        <v>4922.2854900000002</v>
      </c>
      <c r="N250" s="131">
        <v>2.39</v>
      </c>
      <c r="O250" s="131">
        <v>9.9600000000000009</v>
      </c>
      <c r="P250" s="125">
        <v>2.6664973652466499</v>
      </c>
      <c r="Q250" s="125">
        <v>2.4520679106046095</v>
      </c>
      <c r="R250" s="147">
        <v>77.036666666666662</v>
      </c>
      <c r="S250" s="147">
        <v>1127.0360000000001</v>
      </c>
      <c r="T250" s="147">
        <v>6675.5950000000003</v>
      </c>
      <c r="U250" s="147">
        <v>3384.98</v>
      </c>
      <c r="V250" s="147">
        <v>335.56521019999997</v>
      </c>
      <c r="W250" s="147">
        <v>492.5</v>
      </c>
      <c r="X250" s="147">
        <v>729</v>
      </c>
      <c r="Y250" s="147">
        <v>725</v>
      </c>
      <c r="Z250" s="153"/>
      <c r="AA250" s="153"/>
    </row>
    <row r="251" spans="2:27" s="82" customFormat="1">
      <c r="B251" s="83">
        <v>40148</v>
      </c>
      <c r="C251" s="209" t="s">
        <v>657</v>
      </c>
      <c r="D251" s="154" t="str">
        <f t="shared" si="3"/>
        <v>_2009</v>
      </c>
      <c r="E251" s="211" t="s">
        <v>773</v>
      </c>
      <c r="F251" s="81">
        <v>6551.7</v>
      </c>
      <c r="G251" s="81">
        <v>7046</v>
      </c>
      <c r="H251" s="130">
        <v>11733.565113947167</v>
      </c>
      <c r="I251" s="130">
        <v>6234.4198301799997</v>
      </c>
      <c r="J251" s="131">
        <v>7672.9009922040595</v>
      </c>
      <c r="K251" s="131">
        <v>5836.5459977100008</v>
      </c>
      <c r="L251" s="131">
        <v>413.55978054369689</v>
      </c>
      <c r="M251" s="131">
        <v>4929.1282680000004</v>
      </c>
      <c r="N251" s="131">
        <v>2.16</v>
      </c>
      <c r="O251" s="131">
        <v>10.19</v>
      </c>
      <c r="P251" s="125">
        <v>2.6988041505746603</v>
      </c>
      <c r="Q251" s="125">
        <v>2.430805854051064</v>
      </c>
      <c r="R251" s="147">
        <v>74.669545454545471</v>
      </c>
      <c r="S251" s="147">
        <v>1134.7239999999999</v>
      </c>
      <c r="T251" s="147">
        <v>6981.7139999999999</v>
      </c>
      <c r="U251" s="147">
        <v>3514.3070588235296</v>
      </c>
      <c r="V251" s="147">
        <v>348.68159688999998</v>
      </c>
      <c r="W251" s="147">
        <v>509</v>
      </c>
      <c r="X251" s="147">
        <v>767</v>
      </c>
      <c r="Y251" s="147">
        <v>791</v>
      </c>
      <c r="Z251" s="153"/>
      <c r="AA251" s="153"/>
    </row>
    <row r="252" spans="2:27" s="82" customFormat="1">
      <c r="B252" s="83">
        <v>40179</v>
      </c>
      <c r="C252" s="210" t="s">
        <v>658</v>
      </c>
      <c r="D252" s="154" t="str">
        <f t="shared" si="3"/>
        <v>_2010</v>
      </c>
      <c r="E252" s="211" t="s">
        <v>692</v>
      </c>
      <c r="F252" s="81">
        <v>6405.9</v>
      </c>
      <c r="G252" s="81">
        <v>6896.5</v>
      </c>
      <c r="H252" s="130">
        <v>11560.730810148143</v>
      </c>
      <c r="I252" s="130">
        <v>6220.4049267499995</v>
      </c>
      <c r="J252" s="131">
        <v>7314.9355215336118</v>
      </c>
      <c r="K252" s="131">
        <v>5959.6897337599994</v>
      </c>
      <c r="L252" s="131">
        <v>395.28909289574904</v>
      </c>
      <c r="M252" s="131">
        <v>4999.7424419999998</v>
      </c>
      <c r="N252" s="82">
        <v>1.9</v>
      </c>
      <c r="O252" s="82">
        <v>10.3</v>
      </c>
      <c r="P252" s="125">
        <v>2.7037466203167235</v>
      </c>
      <c r="Q252" s="125">
        <v>2.4671922177708332</v>
      </c>
      <c r="R252" s="146">
        <v>76.373000000000019</v>
      </c>
      <c r="S252" s="146">
        <v>1117.9630000000002</v>
      </c>
      <c r="T252" s="146">
        <v>7386.25</v>
      </c>
      <c r="U252" s="146">
        <v>3518.59</v>
      </c>
      <c r="V252" s="146">
        <v>350.31411800000001</v>
      </c>
      <c r="W252" s="146">
        <v>524</v>
      </c>
      <c r="X252" s="146">
        <v>784</v>
      </c>
      <c r="Y252" s="146">
        <v>793</v>
      </c>
      <c r="Z252" s="152"/>
      <c r="AA252" s="152"/>
    </row>
    <row r="253" spans="2:27" s="82" customFormat="1">
      <c r="B253" s="83">
        <v>40210</v>
      </c>
      <c r="C253" s="210" t="s">
        <v>658</v>
      </c>
      <c r="D253" s="154" t="str">
        <f t="shared" si="3"/>
        <v>_2010</v>
      </c>
      <c r="E253" s="211" t="s">
        <v>693</v>
      </c>
      <c r="F253" s="81">
        <v>6301.3</v>
      </c>
      <c r="G253" s="81">
        <v>6787.9</v>
      </c>
      <c r="H253" s="130">
        <v>12172.366997540452</v>
      </c>
      <c r="I253" s="130">
        <v>6578.3863118500003</v>
      </c>
      <c r="J253" s="131">
        <v>7413.9796257370599</v>
      </c>
      <c r="K253" s="131">
        <v>6131.0622161700003</v>
      </c>
      <c r="L253" s="131">
        <v>947.75922516155197</v>
      </c>
      <c r="M253" s="131">
        <v>5138.8810130000002</v>
      </c>
      <c r="N253" s="82">
        <v>1.9</v>
      </c>
      <c r="O253" s="82">
        <v>10.4</v>
      </c>
      <c r="P253" s="125">
        <v>2.7301890655927923</v>
      </c>
      <c r="Q253" s="125">
        <v>2.4193158174868148</v>
      </c>
      <c r="R253" s="146">
        <v>74.312000000000012</v>
      </c>
      <c r="S253" s="146">
        <v>1095.413</v>
      </c>
      <c r="T253" s="146">
        <v>6848.1750000000002</v>
      </c>
      <c r="U253" s="146">
        <v>3295.77</v>
      </c>
      <c r="V253" s="146">
        <v>348.02131320000001</v>
      </c>
      <c r="W253" s="146">
        <v>538</v>
      </c>
      <c r="X253" s="146">
        <v>798</v>
      </c>
      <c r="Y253" s="146">
        <v>798</v>
      </c>
      <c r="Z253" s="152"/>
      <c r="AA253" s="152"/>
    </row>
    <row r="254" spans="2:27" s="82" customFormat="1">
      <c r="B254" s="83">
        <v>40238</v>
      </c>
      <c r="C254" s="210" t="s">
        <v>658</v>
      </c>
      <c r="D254" s="154" t="str">
        <f t="shared" si="3"/>
        <v>_2010</v>
      </c>
      <c r="E254" s="211" t="s">
        <v>774</v>
      </c>
      <c r="F254" s="81">
        <v>6319.5</v>
      </c>
      <c r="G254" s="81">
        <v>6803.3</v>
      </c>
      <c r="H254" s="130">
        <v>11745.951889960246</v>
      </c>
      <c r="I254" s="130">
        <v>6154.6647061400008</v>
      </c>
      <c r="J254" s="131">
        <v>7389.8181565593441</v>
      </c>
      <c r="K254" s="131">
        <v>6114.6218438699989</v>
      </c>
      <c r="L254" s="131">
        <v>632.49899369794593</v>
      </c>
      <c r="M254" s="131">
        <v>5172.7477999999992</v>
      </c>
      <c r="N254" s="82">
        <v>1.9</v>
      </c>
      <c r="O254" s="82">
        <v>10.6</v>
      </c>
      <c r="P254" s="125">
        <v>2.7662517289073305</v>
      </c>
      <c r="Q254" s="125">
        <v>2.5222117356071214</v>
      </c>
      <c r="R254" s="146">
        <v>79.274782608695631</v>
      </c>
      <c r="S254" s="146">
        <v>1113.337</v>
      </c>
      <c r="T254" s="146">
        <v>7462.826</v>
      </c>
      <c r="U254" s="146">
        <v>3076.89</v>
      </c>
      <c r="V254" s="146">
        <v>362.65998999999999</v>
      </c>
      <c r="W254" s="146">
        <v>608</v>
      </c>
      <c r="X254" s="146">
        <v>921</v>
      </c>
      <c r="Y254" s="146">
        <v>832</v>
      </c>
      <c r="Z254" s="152"/>
      <c r="AA254" s="152"/>
    </row>
    <row r="255" spans="2:27" s="82" customFormat="1">
      <c r="B255" s="83">
        <v>40269</v>
      </c>
      <c r="C255" s="210" t="s">
        <v>659</v>
      </c>
      <c r="D255" s="154" t="str">
        <f t="shared" si="3"/>
        <v>_2010</v>
      </c>
      <c r="E255" s="211" t="s">
        <v>775</v>
      </c>
      <c r="F255" s="81">
        <v>6633.1</v>
      </c>
      <c r="G255" s="81">
        <v>7118.7</v>
      </c>
      <c r="H255" s="130">
        <v>12317.246587009331</v>
      </c>
      <c r="I255" s="130">
        <v>6431.7418002099994</v>
      </c>
      <c r="J255" s="131">
        <v>7961.2135866271356</v>
      </c>
      <c r="K255" s="131">
        <v>6282.6843106100014</v>
      </c>
      <c r="L255" s="131">
        <v>545.93278271513191</v>
      </c>
      <c r="M255" s="131">
        <v>5213.4717019999998</v>
      </c>
      <c r="N255" s="82">
        <v>1.7</v>
      </c>
      <c r="O255" s="82">
        <v>10.6</v>
      </c>
      <c r="P255" s="125">
        <v>2.7138883234954885</v>
      </c>
      <c r="Q255" s="125">
        <v>2.5138576402418331</v>
      </c>
      <c r="R255" s="146">
        <v>84.978571428571428</v>
      </c>
      <c r="S255" s="146">
        <v>1148.6880000000001</v>
      </c>
      <c r="T255" s="146">
        <v>7745.0749999999998</v>
      </c>
      <c r="U255" s="146">
        <v>3213.11</v>
      </c>
      <c r="V255" s="146">
        <v>373.10988879999996</v>
      </c>
      <c r="W255" s="146">
        <v>628</v>
      </c>
      <c r="X255" s="146">
        <v>939</v>
      </c>
      <c r="Y255" s="146">
        <v>830</v>
      </c>
      <c r="Z255" s="152"/>
      <c r="AA255" s="152"/>
    </row>
    <row r="256" spans="2:27" s="82" customFormat="1">
      <c r="B256" s="83">
        <v>40299</v>
      </c>
      <c r="C256" s="210" t="s">
        <v>659</v>
      </c>
      <c r="D256" s="154" t="str">
        <f t="shared" si="3"/>
        <v>_2010</v>
      </c>
      <c r="E256" s="211" t="s">
        <v>776</v>
      </c>
      <c r="F256" s="81">
        <v>6594.5</v>
      </c>
      <c r="G256" s="81">
        <v>7081.7</v>
      </c>
      <c r="H256" s="130">
        <v>12856.621719049999</v>
      </c>
      <c r="I256" s="130">
        <v>6654.94044364</v>
      </c>
      <c r="J256" s="131">
        <v>8218.4102289078837</v>
      </c>
      <c r="K256" s="131">
        <v>6425.8415324000007</v>
      </c>
      <c r="L256" s="131">
        <v>548.78763067999989</v>
      </c>
      <c r="M256" s="131">
        <v>5347.6546319999998</v>
      </c>
      <c r="N256" s="82">
        <v>1.4</v>
      </c>
      <c r="O256" s="82">
        <v>10.4</v>
      </c>
      <c r="P256" s="125">
        <v>2.8018679119412941</v>
      </c>
      <c r="Q256" s="125">
        <v>2.439166037516697</v>
      </c>
      <c r="R256" s="147">
        <v>76.250952380952384</v>
      </c>
      <c r="S256" s="147">
        <v>1205.434</v>
      </c>
      <c r="T256" s="147">
        <v>6837.6840000000002</v>
      </c>
      <c r="U256" s="147">
        <v>3178.48</v>
      </c>
      <c r="V256" s="147">
        <v>382.30315419999994</v>
      </c>
      <c r="W256" s="147">
        <v>623.79999999999995</v>
      </c>
      <c r="X256" s="148">
        <v>932</v>
      </c>
      <c r="Y256" s="148">
        <v>811</v>
      </c>
      <c r="Z256" s="152"/>
      <c r="AA256" s="152"/>
    </row>
    <row r="257" spans="2:27" s="82" customFormat="1">
      <c r="B257" s="83">
        <v>40330</v>
      </c>
      <c r="C257" s="210" t="s">
        <v>659</v>
      </c>
      <c r="D257" s="154" t="str">
        <f t="shared" si="3"/>
        <v>_2010</v>
      </c>
      <c r="E257" s="211" t="s">
        <v>777</v>
      </c>
      <c r="F257" s="81">
        <v>7093.1</v>
      </c>
      <c r="G257" s="81">
        <v>7136.8</v>
      </c>
      <c r="H257" s="130">
        <v>12588.005492229999</v>
      </c>
      <c r="I257" s="130">
        <v>7001.5252243199993</v>
      </c>
      <c r="J257" s="131">
        <v>7873.6649369152301</v>
      </c>
      <c r="K257" s="131">
        <v>6463.2359950899991</v>
      </c>
      <c r="L257" s="131">
        <v>678.43208397999979</v>
      </c>
      <c r="M257" s="131">
        <v>5358.5779970000003</v>
      </c>
      <c r="N257" s="82">
        <v>1.2</v>
      </c>
      <c r="O257" s="82">
        <v>10.4</v>
      </c>
      <c r="P257" s="125">
        <v>2.8199705184900337</v>
      </c>
      <c r="Q257" s="125">
        <v>2.4014845540879812</v>
      </c>
      <c r="R257" s="147">
        <v>74.838181818181823</v>
      </c>
      <c r="S257" s="147">
        <v>1232.92</v>
      </c>
      <c r="T257" s="147">
        <v>6499.2950000000001</v>
      </c>
      <c r="U257" s="147">
        <v>3230.83</v>
      </c>
      <c r="V257" s="147">
        <v>420.86195799999996</v>
      </c>
      <c r="W257" s="147">
        <v>651</v>
      </c>
      <c r="X257" s="147">
        <v>993</v>
      </c>
      <c r="Y257" s="147">
        <v>798</v>
      </c>
      <c r="Z257" s="152"/>
      <c r="AA257" s="152"/>
    </row>
    <row r="258" spans="2:27" s="82" customFormat="1">
      <c r="B258" s="83">
        <v>40360</v>
      </c>
      <c r="C258" s="44" t="s">
        <v>660</v>
      </c>
      <c r="D258" s="154" t="str">
        <f t="shared" si="3"/>
        <v>_2010</v>
      </c>
      <c r="E258" s="211" t="s">
        <v>778</v>
      </c>
      <c r="P258" s="125">
        <v>2.7551823668328526</v>
      </c>
      <c r="Q258" s="125">
        <v>2.4056911779867804</v>
      </c>
      <c r="R258" s="147">
        <v>74.735454545454544</v>
      </c>
      <c r="S258" s="147">
        <v>1192.9659999999999</v>
      </c>
      <c r="T258" s="147">
        <v>6735.25</v>
      </c>
      <c r="U258" s="147">
        <v>3221.89</v>
      </c>
      <c r="V258" s="147">
        <v>448.0008302</v>
      </c>
      <c r="W258" s="147">
        <v>689</v>
      </c>
      <c r="X258" s="147">
        <v>1031</v>
      </c>
      <c r="Y258" s="147">
        <v>807</v>
      </c>
      <c r="Z258" s="152"/>
      <c r="AA258" s="152"/>
    </row>
    <row r="259" spans="2:27" s="82" customFormat="1">
      <c r="B259" s="83">
        <v>40391</v>
      </c>
      <c r="C259" s="44" t="s">
        <v>660</v>
      </c>
      <c r="D259" s="154" t="str">
        <f t="shared" si="3"/>
        <v>_2010</v>
      </c>
      <c r="E259" s="211" t="s">
        <v>779</v>
      </c>
      <c r="P259" s="125">
        <v>2.7137042062415193</v>
      </c>
      <c r="Q259" s="125">
        <v>2.441024298177775</v>
      </c>
      <c r="R259" s="147">
        <v>76.693181818200003</v>
      </c>
      <c r="S259" s="147">
        <v>1215.81</v>
      </c>
      <c r="T259" s="147">
        <v>7283.9520000000002</v>
      </c>
      <c r="U259" s="147">
        <v>3090.5595454500003</v>
      </c>
      <c r="V259" s="147">
        <v>466.47554580000002</v>
      </c>
      <c r="W259" s="147">
        <v>772</v>
      </c>
      <c r="X259" s="147">
        <v>1170</v>
      </c>
      <c r="Y259" s="147">
        <v>905</v>
      </c>
      <c r="Z259" s="152"/>
      <c r="AA259" s="152"/>
    </row>
    <row r="260" spans="2:27" s="82" customFormat="1">
      <c r="B260" s="83">
        <v>40422</v>
      </c>
      <c r="C260" s="44" t="s">
        <v>660</v>
      </c>
      <c r="D260" s="154" t="str">
        <f>RIGHT(E260,5)</f>
        <v>_2010</v>
      </c>
      <c r="E260" s="211" t="s">
        <v>780</v>
      </c>
      <c r="P260" s="125">
        <v>2.7093278286672682</v>
      </c>
      <c r="Q260" s="125">
        <v>2.5342730256806338</v>
      </c>
      <c r="R260" s="147">
        <v>77.786818181800001</v>
      </c>
      <c r="S260" s="147">
        <v>1270.9770000000001</v>
      </c>
      <c r="T260" s="147">
        <v>7709.2950000000001</v>
      </c>
      <c r="U260" s="147">
        <v>2874.0718181800003</v>
      </c>
      <c r="V260" s="147">
        <v>490.99092020000001</v>
      </c>
      <c r="W260" s="147">
        <v>854</v>
      </c>
      <c r="X260" s="147">
        <v>1284</v>
      </c>
      <c r="Y260" s="147">
        <v>906</v>
      </c>
      <c r="Z260" s="152"/>
      <c r="AA260" s="152"/>
    </row>
    <row r="261" spans="2:27" s="82" customFormat="1">
      <c r="B261" s="83"/>
      <c r="C261" s="44"/>
      <c r="D261" s="83"/>
      <c r="E261" s="84"/>
    </row>
    <row r="262" spans="2:27" s="82" customFormat="1">
      <c r="B262" s="83"/>
      <c r="C262" s="83"/>
      <c r="D262" s="83"/>
      <c r="E262" s="84"/>
      <c r="M262" s="78"/>
    </row>
    <row r="263" spans="2:27" s="82" customFormat="1">
      <c r="B263" s="83"/>
      <c r="C263" s="83"/>
      <c r="D263" s="83"/>
      <c r="E263" s="84"/>
      <c r="M263" s="78"/>
    </row>
    <row r="264" spans="2:27" s="82" customFormat="1">
      <c r="B264" s="83"/>
      <c r="C264" s="83"/>
      <c r="D264" s="83"/>
      <c r="E264" s="84"/>
      <c r="M264" s="78"/>
    </row>
    <row r="265" spans="2:27" s="82" customFormat="1">
      <c r="B265" s="83"/>
      <c r="C265" s="83"/>
      <c r="D265" s="83"/>
      <c r="E265" s="84"/>
      <c r="M265" s="78"/>
    </row>
    <row r="266" spans="2:27" s="82" customFormat="1">
      <c r="B266" s="83"/>
      <c r="C266" s="83"/>
      <c r="D266" s="83"/>
      <c r="E266" s="84"/>
      <c r="M266" s="78"/>
    </row>
    <row r="267" spans="2:27" s="82" customFormat="1">
      <c r="B267" s="83"/>
      <c r="C267" s="83"/>
      <c r="D267" s="83"/>
      <c r="E267" s="84"/>
      <c r="M267" s="78"/>
    </row>
    <row r="268" spans="2:27" s="82" customFormat="1">
      <c r="B268" s="83"/>
      <c r="C268" s="83"/>
      <c r="D268" s="83"/>
      <c r="E268" s="84"/>
      <c r="M268" s="78"/>
    </row>
    <row r="269" spans="2:27" s="82" customFormat="1">
      <c r="B269" s="83"/>
      <c r="C269" s="83"/>
      <c r="D269" s="83"/>
      <c r="E269" s="84"/>
      <c r="M269" s="78"/>
    </row>
  </sheetData>
  <phoneticPr fontId="2" type="noConversion"/>
  <pageMargins left="0.75" right="0.75" top="1" bottom="1" header="0.5" footer="0.5"/>
  <headerFooter alignWithMargins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AQ112"/>
  <sheetViews>
    <sheetView topLeftCell="C1" zoomScale="75" zoomScaleNormal="75" workbookViewId="0">
      <pane xSplit="8" ySplit="1" topLeftCell="K2" activePane="bottomRight" state="frozen"/>
      <selection activeCell="C1" sqref="C1"/>
      <selection pane="topRight" activeCell="K1" sqref="K1"/>
      <selection pane="bottomLeft" activeCell="C3" sqref="C3"/>
      <selection pane="bottomRight" activeCell="M38" sqref="M38"/>
    </sheetView>
  </sheetViews>
  <sheetFormatPr defaultRowHeight="14.25"/>
  <cols>
    <col min="1" max="1" width="3.5" customWidth="1"/>
    <col min="2" max="2" width="9.375" style="54" customWidth="1"/>
    <col min="3" max="3" width="15.375" customWidth="1"/>
    <col min="4" max="4" width="17" customWidth="1"/>
    <col min="5" max="5" width="24.375" customWidth="1"/>
    <col min="6" max="6" width="4.375" hidden="1" customWidth="1"/>
    <col min="7" max="7" width="4.625" style="8" hidden="1" customWidth="1"/>
    <col min="8" max="8" width="9.5" hidden="1" customWidth="1"/>
    <col min="9" max="9" width="9.25" hidden="1" customWidth="1"/>
    <col min="10" max="10" width="2.5" customWidth="1"/>
    <col min="11" max="13" width="7.625" bestFit="1" customWidth="1"/>
    <col min="14" max="17" width="7.75" bestFit="1" customWidth="1"/>
    <col min="18" max="18" width="8.25" customWidth="1"/>
    <col min="19" max="21" width="9.25" bestFit="1" customWidth="1"/>
    <col min="22" max="22" width="9.375" bestFit="1" customWidth="1"/>
    <col min="23" max="27" width="7.875" bestFit="1" customWidth="1"/>
    <col min="28" max="28" width="7.875" style="62" bestFit="1" customWidth="1"/>
    <col min="29" max="39" width="7.625" bestFit="1" customWidth="1"/>
    <col min="40" max="40" width="7.625" style="41" bestFit="1" customWidth="1"/>
    <col min="41" max="43" width="7.125" customWidth="1"/>
  </cols>
  <sheetData>
    <row r="1" spans="2:43" ht="15">
      <c r="B1" s="55" t="s">
        <v>126</v>
      </c>
      <c r="C1" s="17" t="s">
        <v>127</v>
      </c>
      <c r="D1" s="12" t="s">
        <v>1</v>
      </c>
      <c r="E1" s="17" t="s">
        <v>372</v>
      </c>
      <c r="F1" s="12" t="s">
        <v>133</v>
      </c>
      <c r="G1" s="53" t="s">
        <v>9</v>
      </c>
      <c r="H1" s="12" t="s">
        <v>3</v>
      </c>
      <c r="I1" s="17" t="s">
        <v>4</v>
      </c>
      <c r="J1" s="29"/>
      <c r="K1" s="257">
        <v>28460</v>
      </c>
      <c r="L1" s="257">
        <v>28825</v>
      </c>
      <c r="M1" s="257">
        <v>29190</v>
      </c>
      <c r="N1" s="257">
        <v>29556</v>
      </c>
      <c r="O1" s="257">
        <v>29921</v>
      </c>
      <c r="P1" s="257">
        <v>30286</v>
      </c>
      <c r="Q1" s="257">
        <v>30651</v>
      </c>
      <c r="R1" s="257">
        <v>31017</v>
      </c>
      <c r="S1" s="257">
        <v>31382</v>
      </c>
      <c r="T1" s="257">
        <v>31747</v>
      </c>
      <c r="U1" s="257">
        <v>32112</v>
      </c>
      <c r="V1" s="257">
        <v>32478</v>
      </c>
      <c r="W1" s="257">
        <v>32843</v>
      </c>
      <c r="X1" s="257">
        <v>33208</v>
      </c>
      <c r="Y1" s="257">
        <v>33573</v>
      </c>
      <c r="Z1" s="257">
        <v>33939</v>
      </c>
      <c r="AA1" s="257">
        <v>34304</v>
      </c>
      <c r="AB1" s="257">
        <v>34669</v>
      </c>
      <c r="AC1" s="257">
        <v>35034</v>
      </c>
      <c r="AD1" s="257">
        <v>35400</v>
      </c>
      <c r="AE1" s="257">
        <v>35765</v>
      </c>
      <c r="AF1" s="257">
        <v>36130</v>
      </c>
      <c r="AG1" s="257">
        <v>36495</v>
      </c>
      <c r="AH1" s="257">
        <v>36861</v>
      </c>
      <c r="AI1" s="257">
        <v>37226</v>
      </c>
      <c r="AJ1" s="257">
        <v>37591</v>
      </c>
      <c r="AK1" s="257">
        <v>37956</v>
      </c>
      <c r="AL1" s="257">
        <v>38322</v>
      </c>
      <c r="AM1" s="257">
        <v>38687</v>
      </c>
      <c r="AN1" s="257">
        <v>39052</v>
      </c>
      <c r="AO1" s="257">
        <v>39417</v>
      </c>
      <c r="AP1" s="257">
        <v>39783</v>
      </c>
      <c r="AQ1" s="257">
        <v>40148</v>
      </c>
    </row>
    <row r="2" spans="2:43">
      <c r="B2" s="56" t="s">
        <v>8</v>
      </c>
      <c r="C2" s="32" t="s">
        <v>492</v>
      </c>
      <c r="D2" s="32" t="s">
        <v>251</v>
      </c>
      <c r="E2" s="32" t="s">
        <v>373</v>
      </c>
      <c r="F2" s="32" t="s">
        <v>134</v>
      </c>
      <c r="G2" s="52" t="s">
        <v>10</v>
      </c>
      <c r="H2" s="33">
        <v>28490</v>
      </c>
      <c r="I2" s="33">
        <v>39082</v>
      </c>
      <c r="J2" s="29"/>
      <c r="K2" s="35">
        <v>1732.3</v>
      </c>
      <c r="L2" s="35">
        <v>1834.7</v>
      </c>
      <c r="M2" s="35">
        <v>1888.8999999999996</v>
      </c>
      <c r="N2" s="35">
        <v>1870.6999999999998</v>
      </c>
      <c r="O2" s="35">
        <v>1892.1999999999996</v>
      </c>
      <c r="P2" s="35">
        <v>1930.4</v>
      </c>
      <c r="Q2" s="35">
        <v>2145.4998999999998</v>
      </c>
      <c r="R2" s="35">
        <v>2124.259</v>
      </c>
      <c r="S2" s="35">
        <v>2200.7000000000003</v>
      </c>
      <c r="T2" s="35">
        <v>2324.5100000000002</v>
      </c>
      <c r="U2" s="35">
        <v>2388.8990000000003</v>
      </c>
      <c r="V2" s="35">
        <v>2458.3979999999992</v>
      </c>
      <c r="W2" s="35">
        <v>2423.4009999999998</v>
      </c>
      <c r="X2" s="34">
        <v>2350.81</v>
      </c>
      <c r="Y2" s="34">
        <v>2575.3999999999996</v>
      </c>
      <c r="Z2" s="34">
        <v>2931.4999999999995</v>
      </c>
      <c r="AA2" s="34">
        <v>3465.1</v>
      </c>
      <c r="AB2" s="47">
        <v>7733.2792350470309</v>
      </c>
      <c r="AC2" s="36">
        <v>7466.7111192972061</v>
      </c>
      <c r="AD2" s="36">
        <v>7959.5141212118679</v>
      </c>
      <c r="AE2" s="36">
        <v>7454.5414957012663</v>
      </c>
      <c r="AF2" s="36">
        <v>7803.5814503267402</v>
      </c>
      <c r="AG2" s="36">
        <v>7948.3605218183793</v>
      </c>
      <c r="AH2" s="36">
        <v>7753.2355946832377</v>
      </c>
      <c r="AI2" s="36">
        <v>7749.6418018365157</v>
      </c>
      <c r="AJ2" s="36">
        <v>7905.4</v>
      </c>
      <c r="AK2" s="36">
        <v>8252.4</v>
      </c>
      <c r="AL2" s="36">
        <v>8299.1</v>
      </c>
      <c r="AM2" s="36">
        <v>8625.2000000000007</v>
      </c>
      <c r="AN2" s="36">
        <v>8823.1</v>
      </c>
    </row>
    <row r="3" spans="2:43">
      <c r="B3" s="56"/>
      <c r="C3" s="32"/>
      <c r="D3" s="32" t="s">
        <v>149</v>
      </c>
      <c r="E3" s="32" t="s">
        <v>374</v>
      </c>
      <c r="F3" s="32" t="s">
        <v>134</v>
      </c>
      <c r="G3" s="52" t="s">
        <v>10</v>
      </c>
      <c r="H3" s="33">
        <v>28490</v>
      </c>
      <c r="I3" s="33">
        <v>39082</v>
      </c>
      <c r="J3" s="29"/>
      <c r="K3" s="34">
        <v>1298.5</v>
      </c>
      <c r="L3" s="34">
        <v>1380.8999999999999</v>
      </c>
      <c r="M3" s="34">
        <v>1614.5</v>
      </c>
      <c r="N3" s="34">
        <v>1708.1000000000004</v>
      </c>
      <c r="O3" s="34">
        <v>1681.2</v>
      </c>
      <c r="P3" s="34">
        <v>1749.1000000000001</v>
      </c>
      <c r="Q3" s="34">
        <v>2145.3999999999996</v>
      </c>
      <c r="R3" s="34">
        <v>2282.1999999999998</v>
      </c>
      <c r="S3" s="35">
        <v>2402.6000000000004</v>
      </c>
      <c r="T3" s="35">
        <v>2572.5</v>
      </c>
      <c r="U3" s="35">
        <v>2854.3999999999996</v>
      </c>
      <c r="V3" s="35">
        <v>3169.9390000000003</v>
      </c>
      <c r="W3" s="35">
        <v>3045.7299999999991</v>
      </c>
      <c r="X3" s="35">
        <v>3076.1389999999997</v>
      </c>
      <c r="Y3" s="34">
        <v>3605.5349999999999</v>
      </c>
      <c r="Z3" s="34">
        <v>4222.9999999999991</v>
      </c>
      <c r="AA3" s="34">
        <v>4867.1000000000004</v>
      </c>
      <c r="AB3" s="47">
        <v>5530.2103703592356</v>
      </c>
      <c r="AC3" s="36">
        <v>6194.7652283638399</v>
      </c>
      <c r="AD3" s="36">
        <v>6794.7336339524136</v>
      </c>
      <c r="AE3" s="36">
        <v>7079.6110145337952</v>
      </c>
      <c r="AF3" s="36">
        <v>7803.5855116358662</v>
      </c>
      <c r="AG3" s="36">
        <v>8828.2526411261788</v>
      </c>
      <c r="AH3" s="36">
        <v>9735.8993883195981</v>
      </c>
      <c r="AI3" s="36">
        <v>10396.289593878231</v>
      </c>
      <c r="AJ3" s="36">
        <v>11871.9</v>
      </c>
      <c r="AK3" s="36">
        <v>13241.4</v>
      </c>
      <c r="AL3" s="36">
        <v>13459.3</v>
      </c>
      <c r="AM3" s="36">
        <v>15094.7</v>
      </c>
      <c r="AN3" s="36">
        <v>16896.5</v>
      </c>
    </row>
    <row r="4" spans="2:43">
      <c r="B4" s="56"/>
      <c r="C4" s="32" t="s">
        <v>503</v>
      </c>
      <c r="D4" s="32" t="s">
        <v>315</v>
      </c>
      <c r="E4" s="32" t="s">
        <v>480</v>
      </c>
      <c r="F4" s="32" t="s">
        <v>134</v>
      </c>
      <c r="G4" s="52" t="s">
        <v>10</v>
      </c>
      <c r="H4" s="33">
        <v>28490</v>
      </c>
      <c r="I4" s="33">
        <v>39082</v>
      </c>
      <c r="J4" s="29"/>
      <c r="K4" s="37">
        <v>693.1</v>
      </c>
      <c r="L4" s="37">
        <v>771.8</v>
      </c>
      <c r="M4" s="37">
        <v>852.9</v>
      </c>
      <c r="N4" s="37">
        <v>1051.3</v>
      </c>
      <c r="O4" s="37">
        <v>1104.2</v>
      </c>
      <c r="P4" s="37">
        <v>1117.9000000000001</v>
      </c>
      <c r="Q4" s="37">
        <v>1385.6</v>
      </c>
      <c r="R4" s="8">
        <v>1445.7</v>
      </c>
      <c r="S4" s="38">
        <v>1599.9</v>
      </c>
      <c r="T4" s="38">
        <v>1673.6</v>
      </c>
      <c r="U4" s="38">
        <v>1814.9</v>
      </c>
      <c r="V4" s="38">
        <v>1919.4</v>
      </c>
      <c r="W4" s="35">
        <v>1962</v>
      </c>
      <c r="X4" s="34">
        <v>1816.3</v>
      </c>
      <c r="Y4" s="34">
        <v>2121.3000000000002</v>
      </c>
      <c r="Z4" s="34">
        <v>2143.6999999999998</v>
      </c>
      <c r="AA4" s="34">
        <v>2045.6</v>
      </c>
      <c r="AB4" s="48">
        <v>2558.1999999999998</v>
      </c>
      <c r="AC4" s="34">
        <v>2703.5</v>
      </c>
      <c r="AD4" s="34">
        <v>3148.8</v>
      </c>
      <c r="AE4" s="34">
        <v>4287.8</v>
      </c>
      <c r="AF4" s="36">
        <v>4589.3999999999996</v>
      </c>
      <c r="AG4" s="36">
        <v>4983.8</v>
      </c>
      <c r="AH4" s="36">
        <v>4342.7</v>
      </c>
      <c r="AI4" s="36">
        <v>4962.3</v>
      </c>
      <c r="AJ4" s="36">
        <v>6574.9</v>
      </c>
      <c r="AK4" s="34">
        <v>6676.9</v>
      </c>
      <c r="AL4" s="34">
        <v>7047.5</v>
      </c>
      <c r="AM4" s="34">
        <v>7239.2</v>
      </c>
      <c r="AN4" s="34">
        <v>7959</v>
      </c>
    </row>
    <row r="5" spans="2:43">
      <c r="B5" s="56"/>
      <c r="C5" s="32"/>
      <c r="D5" s="32" t="s">
        <v>316</v>
      </c>
      <c r="E5" s="32" t="s">
        <v>481</v>
      </c>
      <c r="F5" s="32" t="s">
        <v>134</v>
      </c>
      <c r="G5" s="52" t="s">
        <v>10</v>
      </c>
      <c r="H5" s="33">
        <v>28490</v>
      </c>
      <c r="I5" s="33">
        <v>39082</v>
      </c>
      <c r="J5" s="29"/>
      <c r="K5" s="37">
        <v>337.7</v>
      </c>
      <c r="L5" s="37">
        <v>353.3</v>
      </c>
      <c r="M5" s="37">
        <v>367.7</v>
      </c>
      <c r="N5" s="37">
        <v>411.2</v>
      </c>
      <c r="O5" s="37">
        <v>454.4</v>
      </c>
      <c r="P5" s="37">
        <v>468.1</v>
      </c>
      <c r="Q5" s="37">
        <v>498.8</v>
      </c>
      <c r="R5">
        <v>531.79999999999995</v>
      </c>
      <c r="S5" s="39">
        <v>572.4</v>
      </c>
      <c r="T5" s="39">
        <v>591.1</v>
      </c>
      <c r="U5" s="39">
        <v>639.70000000000005</v>
      </c>
      <c r="V5" s="39">
        <v>662.899</v>
      </c>
      <c r="W5" s="39">
        <v>744.87900000000002</v>
      </c>
      <c r="X5" s="36">
        <v>763.94</v>
      </c>
      <c r="Y5" s="36">
        <v>852.7</v>
      </c>
      <c r="Z5" s="36">
        <v>1004.5</v>
      </c>
      <c r="AA5" s="36">
        <v>1199.3</v>
      </c>
      <c r="AB5" s="47">
        <v>1029.0542870466484</v>
      </c>
      <c r="AC5" s="36">
        <v>1058.0994989219248</v>
      </c>
      <c r="AD5" s="36">
        <v>1352.676997085671</v>
      </c>
      <c r="AE5" s="36">
        <v>1364.3276227498513</v>
      </c>
      <c r="AF5" s="36">
        <v>1409.3194503267405</v>
      </c>
      <c r="AG5" s="36">
        <v>1496.3231573868268</v>
      </c>
      <c r="AH5" s="36">
        <v>1613.0363636629991</v>
      </c>
      <c r="AI5" s="36">
        <v>1688.0425545733285</v>
      </c>
      <c r="AJ5" s="36">
        <v>1987.6</v>
      </c>
      <c r="AK5" s="36">
        <v>1837.6</v>
      </c>
      <c r="AL5" s="36">
        <v>2237.6</v>
      </c>
      <c r="AM5" s="36">
        <v>2437.6</v>
      </c>
      <c r="AN5" s="36">
        <v>2837.6</v>
      </c>
    </row>
    <row r="6" spans="2:43">
      <c r="B6" s="56"/>
      <c r="C6" s="32"/>
      <c r="D6" s="32" t="s">
        <v>317</v>
      </c>
      <c r="E6" s="32" t="s">
        <v>379</v>
      </c>
      <c r="F6" s="32" t="s">
        <v>134</v>
      </c>
      <c r="G6" s="52" t="s">
        <v>10</v>
      </c>
      <c r="H6" s="33">
        <v>28490</v>
      </c>
      <c r="I6" s="33">
        <v>39082</v>
      </c>
      <c r="J6" s="29"/>
      <c r="K6" s="37">
        <v>239.3</v>
      </c>
      <c r="L6" s="37">
        <v>268.5</v>
      </c>
      <c r="M6" s="37">
        <v>318.7</v>
      </c>
      <c r="N6" s="37">
        <v>394.2</v>
      </c>
      <c r="O6" s="37">
        <v>450.7</v>
      </c>
      <c r="P6" s="37">
        <v>576.70000000000005</v>
      </c>
      <c r="Q6" s="40">
        <v>636.9</v>
      </c>
      <c r="R6">
        <v>547.5</v>
      </c>
      <c r="S6" s="39">
        <v>446.8</v>
      </c>
      <c r="T6" s="39">
        <v>539.20000000000005</v>
      </c>
      <c r="U6" s="39">
        <v>551.20000000000005</v>
      </c>
      <c r="V6" s="39">
        <v>737</v>
      </c>
      <c r="W6" s="39">
        <v>790.7</v>
      </c>
      <c r="X6" s="36">
        <v>772.8</v>
      </c>
      <c r="Y6" s="36">
        <v>1010.09</v>
      </c>
      <c r="Z6" s="36">
        <v>914.1</v>
      </c>
      <c r="AA6" s="36">
        <v>900.8</v>
      </c>
      <c r="AB6" s="47">
        <v>1039.9350833125879</v>
      </c>
      <c r="AC6" s="36">
        <v>1210.1667294419151</v>
      </c>
      <c r="AD6" s="36">
        <v>1170.6896368667431</v>
      </c>
      <c r="AE6" s="36">
        <v>1081.7923917839441</v>
      </c>
      <c r="AF6" s="36">
        <v>1090.7040613091262</v>
      </c>
      <c r="AG6" s="36">
        <v>1068.4174837393521</v>
      </c>
      <c r="AH6" s="36">
        <v>1987.698359714924</v>
      </c>
      <c r="AI6" s="36">
        <v>2199.837433054453</v>
      </c>
      <c r="AJ6" s="36">
        <v>2463.9</v>
      </c>
      <c r="AK6" s="36">
        <v>2281.1999999999998</v>
      </c>
      <c r="AL6" s="36">
        <v>2294.3000000000002</v>
      </c>
      <c r="AM6" s="36">
        <v>2489.3000000000002</v>
      </c>
      <c r="AN6" s="36">
        <v>2302.6</v>
      </c>
    </row>
    <row r="7" spans="2:43">
      <c r="B7" s="56"/>
      <c r="C7" s="32"/>
      <c r="D7" s="32" t="s">
        <v>318</v>
      </c>
      <c r="E7" s="32" t="s">
        <v>380</v>
      </c>
      <c r="F7" s="32" t="s">
        <v>134</v>
      </c>
      <c r="G7" s="52" t="s">
        <v>10</v>
      </c>
      <c r="H7" s="33">
        <v>28490</v>
      </c>
      <c r="I7" s="33">
        <v>39082</v>
      </c>
      <c r="J7" s="29"/>
      <c r="K7" s="37">
        <v>41.2</v>
      </c>
      <c r="L7" s="37">
        <v>43.9</v>
      </c>
      <c r="M7" s="37">
        <v>54.8</v>
      </c>
      <c r="N7" s="37">
        <v>36.4</v>
      </c>
      <c r="O7" s="37">
        <v>7.4</v>
      </c>
      <c r="P7" s="37">
        <v>-14.2</v>
      </c>
      <c r="Q7" s="40">
        <v>-6.2</v>
      </c>
      <c r="R7">
        <v>71.5</v>
      </c>
      <c r="S7" s="39">
        <v>33.799999999999997</v>
      </c>
      <c r="T7" s="39">
        <v>-31.5</v>
      </c>
      <c r="U7" s="39">
        <v>34.1</v>
      </c>
      <c r="V7" s="39">
        <v>125.5</v>
      </c>
      <c r="W7" s="39">
        <v>-83.4</v>
      </c>
      <c r="X7" s="36">
        <v>-21</v>
      </c>
      <c r="Y7" s="36">
        <v>-22</v>
      </c>
      <c r="Z7" s="34">
        <v>70</v>
      </c>
      <c r="AA7" s="34">
        <v>-42.5</v>
      </c>
      <c r="AB7" s="48">
        <v>141.721</v>
      </c>
      <c r="AC7" s="34">
        <v>148.899</v>
      </c>
      <c r="AD7" s="34">
        <v>374.767</v>
      </c>
      <c r="AE7" s="34">
        <v>408.89100000000002</v>
      </c>
      <c r="AF7" s="34">
        <v>306.66199999999998</v>
      </c>
      <c r="AG7" s="34">
        <v>376.61200000000002</v>
      </c>
      <c r="AH7" s="34">
        <v>143.66466494167457</v>
      </c>
      <c r="AI7" s="34">
        <v>186.30960625045034</v>
      </c>
      <c r="AJ7" s="34">
        <v>506.1</v>
      </c>
      <c r="AK7" s="34">
        <v>546</v>
      </c>
      <c r="AL7" s="34">
        <v>580.20000000000005</v>
      </c>
      <c r="AM7" s="34">
        <v>150</v>
      </c>
      <c r="AN7" s="34">
        <v>350</v>
      </c>
    </row>
    <row r="8" spans="2:43">
      <c r="B8" s="56"/>
      <c r="C8" s="32"/>
      <c r="D8" s="32" t="s">
        <v>319</v>
      </c>
      <c r="E8" s="32" t="s">
        <v>381</v>
      </c>
      <c r="F8" s="32" t="s">
        <v>134</v>
      </c>
      <c r="G8" s="52" t="s">
        <v>10</v>
      </c>
      <c r="H8" s="33">
        <v>28490</v>
      </c>
      <c r="I8" s="33">
        <v>39082</v>
      </c>
      <c r="J8" s="29"/>
      <c r="K8" s="34">
        <v>584</v>
      </c>
      <c r="L8" s="37">
        <v>579.1</v>
      </c>
      <c r="M8" s="37">
        <v>742.5</v>
      </c>
      <c r="N8" s="37">
        <v>737.6</v>
      </c>
      <c r="O8" s="37">
        <v>642.9</v>
      </c>
      <c r="P8" s="37">
        <v>644.29999999999995</v>
      </c>
      <c r="Q8" s="37">
        <v>775.5</v>
      </c>
      <c r="R8">
        <v>904.7</v>
      </c>
      <c r="S8" s="39">
        <v>1020.9</v>
      </c>
      <c r="T8" s="39">
        <v>1121</v>
      </c>
      <c r="U8" s="39">
        <v>1232.0999999999999</v>
      </c>
      <c r="V8" s="39">
        <v>1371.14</v>
      </c>
      <c r="W8" s="39">
        <v>1238.04</v>
      </c>
      <c r="X8" s="36">
        <v>1249.749</v>
      </c>
      <c r="Y8" s="36">
        <v>1523.9449999999999</v>
      </c>
      <c r="Z8" s="36">
        <v>2020.7</v>
      </c>
      <c r="AA8" s="36">
        <v>2562.1999999999998</v>
      </c>
      <c r="AB8" s="47">
        <v>2960.6</v>
      </c>
      <c r="AC8" s="36">
        <v>3781.2</v>
      </c>
      <c r="AD8" s="36">
        <v>4036.4</v>
      </c>
      <c r="AE8" s="36">
        <v>3480.2</v>
      </c>
      <c r="AF8" s="36">
        <v>4217.2</v>
      </c>
      <c r="AG8" s="36">
        <v>5572.2</v>
      </c>
      <c r="AH8" s="36">
        <v>6443</v>
      </c>
      <c r="AI8" s="36">
        <v>6791.9</v>
      </c>
      <c r="AJ8" s="36">
        <v>7100</v>
      </c>
      <c r="AK8" s="36">
        <v>8724</v>
      </c>
      <c r="AL8" s="36">
        <v>9143.4</v>
      </c>
      <c r="AM8" s="36">
        <v>11245.7</v>
      </c>
      <c r="AN8" s="36">
        <v>13986.2</v>
      </c>
    </row>
    <row r="9" spans="2:43">
      <c r="B9" s="56"/>
      <c r="C9" s="32"/>
      <c r="D9" s="32" t="s">
        <v>320</v>
      </c>
      <c r="E9" s="32" t="s">
        <v>382</v>
      </c>
      <c r="F9" s="32" t="s">
        <v>134</v>
      </c>
      <c r="G9" s="52" t="s">
        <v>10</v>
      </c>
      <c r="H9" s="33">
        <v>28490</v>
      </c>
      <c r="I9" s="33">
        <v>39082</v>
      </c>
      <c r="J9" s="29"/>
      <c r="K9" s="34">
        <v>600.79999999999995</v>
      </c>
      <c r="L9" s="37">
        <v>627.20000000000005</v>
      </c>
      <c r="M9" s="37">
        <v>744.3</v>
      </c>
      <c r="N9" s="37">
        <v>910.8</v>
      </c>
      <c r="O9" s="37">
        <v>987.6</v>
      </c>
      <c r="P9" s="37">
        <v>1058.2</v>
      </c>
      <c r="Q9" s="40">
        <v>1145.2</v>
      </c>
      <c r="R9" s="39">
        <v>1219</v>
      </c>
      <c r="S9" s="39">
        <v>1271.2</v>
      </c>
      <c r="T9" s="39">
        <v>1321</v>
      </c>
      <c r="U9" s="39">
        <v>1417.8</v>
      </c>
      <c r="V9" s="39">
        <v>1646</v>
      </c>
      <c r="W9" s="39">
        <v>1606.489</v>
      </c>
      <c r="X9" s="36">
        <v>1505.65</v>
      </c>
      <c r="Y9" s="36">
        <v>1880.5</v>
      </c>
      <c r="Z9" s="36">
        <v>1930</v>
      </c>
      <c r="AA9" s="36">
        <v>1798.2</v>
      </c>
      <c r="AB9" s="47">
        <v>2199.3000000000002</v>
      </c>
      <c r="AC9" s="36">
        <v>2707.1</v>
      </c>
      <c r="AD9" s="36">
        <v>3288.6</v>
      </c>
      <c r="AE9" s="36">
        <v>3543.4</v>
      </c>
      <c r="AF9" s="36">
        <v>3809.7</v>
      </c>
      <c r="AG9" s="36">
        <v>4669.1000000000004</v>
      </c>
      <c r="AH9" s="36">
        <v>4794.2</v>
      </c>
      <c r="AI9" s="36">
        <v>5432.1</v>
      </c>
      <c r="AJ9" s="36">
        <v>6760.6</v>
      </c>
      <c r="AK9" s="36">
        <v>6824.3</v>
      </c>
      <c r="AL9" s="36">
        <v>7843.7</v>
      </c>
      <c r="AM9" s="36">
        <v>8467.1</v>
      </c>
      <c r="AN9" s="36">
        <v>10538.9</v>
      </c>
    </row>
    <row r="10" spans="2:43">
      <c r="B10" s="56"/>
      <c r="C10" s="32"/>
      <c r="D10" s="32"/>
      <c r="E10" s="32" t="s">
        <v>482</v>
      </c>
      <c r="F10" s="32" t="s">
        <v>134</v>
      </c>
      <c r="G10" s="52" t="s">
        <v>10</v>
      </c>
      <c r="H10" s="33">
        <v>28490</v>
      </c>
      <c r="I10" s="33">
        <v>39082</v>
      </c>
      <c r="J10" s="29"/>
      <c r="K10">
        <v>1107.5999999999999</v>
      </c>
      <c r="L10">
        <v>1133.5</v>
      </c>
      <c r="M10">
        <v>1169.0999999999999</v>
      </c>
      <c r="N10" s="39">
        <v>1269</v>
      </c>
      <c r="O10">
        <v>1228.5</v>
      </c>
      <c r="P10">
        <v>1196.4000000000001</v>
      </c>
      <c r="Q10" s="39">
        <v>1385.6</v>
      </c>
      <c r="R10" s="39">
        <v>1369.4</v>
      </c>
      <c r="S10" s="42">
        <v>1469</v>
      </c>
      <c r="T10" s="42">
        <v>1452.1</v>
      </c>
      <c r="U10" s="42">
        <v>1500</v>
      </c>
      <c r="V10" s="43">
        <v>1504.5</v>
      </c>
      <c r="W10" s="39">
        <v>1486.4</v>
      </c>
      <c r="X10" s="36">
        <v>1286.9000000000001</v>
      </c>
      <c r="Y10" s="36">
        <v>1406.1</v>
      </c>
      <c r="Z10" s="36">
        <v>1344.5</v>
      </c>
      <c r="AA10" s="36">
        <v>1400.4</v>
      </c>
      <c r="AB10" s="47">
        <v>2296</v>
      </c>
      <c r="AC10" s="36">
        <v>1858.9</v>
      </c>
      <c r="AD10" s="36">
        <v>2915.4</v>
      </c>
      <c r="AE10" s="36">
        <v>4276.3999999999996</v>
      </c>
      <c r="AF10" s="36">
        <v>4589.3999999999996</v>
      </c>
      <c r="AG10" s="36">
        <v>4612</v>
      </c>
      <c r="AH10" s="36">
        <v>3298.2</v>
      </c>
      <c r="AI10" s="36">
        <v>2854.8</v>
      </c>
      <c r="AJ10" s="36">
        <v>3334.9</v>
      </c>
      <c r="AK10" s="36">
        <v>3068.8</v>
      </c>
      <c r="AL10" s="36">
        <v>3306.4</v>
      </c>
      <c r="AM10" s="36">
        <v>3630.2</v>
      </c>
      <c r="AN10" s="36">
        <v>3858</v>
      </c>
    </row>
    <row r="11" spans="2:43">
      <c r="B11" s="56"/>
      <c r="C11" s="32"/>
      <c r="D11" s="32"/>
      <c r="E11" s="32" t="s">
        <v>483</v>
      </c>
      <c r="F11" s="32" t="s">
        <v>134</v>
      </c>
      <c r="G11" s="52" t="s">
        <v>10</v>
      </c>
      <c r="H11" s="33">
        <v>28490</v>
      </c>
      <c r="I11" s="33">
        <v>39082</v>
      </c>
      <c r="J11" s="29"/>
      <c r="K11">
        <v>537.70000000000005</v>
      </c>
      <c r="L11">
        <v>551.4</v>
      </c>
      <c r="M11">
        <v>554.29999999999995</v>
      </c>
      <c r="N11">
        <v>537.9</v>
      </c>
      <c r="O11">
        <v>517.20000000000005</v>
      </c>
      <c r="P11">
        <v>503.7</v>
      </c>
      <c r="Q11" s="39">
        <v>498.8</v>
      </c>
      <c r="R11" s="39">
        <v>502.2</v>
      </c>
      <c r="S11" s="39">
        <v>520.4</v>
      </c>
      <c r="T11" s="39">
        <v>510.9</v>
      </c>
      <c r="U11" s="39">
        <v>526.5</v>
      </c>
      <c r="V11" s="39">
        <v>517.54899999999998</v>
      </c>
      <c r="W11" s="39">
        <v>548.5</v>
      </c>
      <c r="X11" s="36">
        <v>533.1</v>
      </c>
      <c r="Y11" s="36">
        <v>556.20000000000005</v>
      </c>
      <c r="Z11" s="36">
        <v>616.4</v>
      </c>
      <c r="AA11" s="36">
        <v>722.5</v>
      </c>
      <c r="AB11" s="47">
        <v>1376.6745711238484</v>
      </c>
      <c r="AC11" s="36">
        <v>1302.4260018037328</v>
      </c>
      <c r="AD11" s="36">
        <v>1542.7998008235184</v>
      </c>
      <c r="AE11" s="36">
        <v>1461.7795958034121</v>
      </c>
      <c r="AF11" s="36">
        <v>1409.3194503267405</v>
      </c>
      <c r="AG11" s="36">
        <v>1397.7796892917579</v>
      </c>
      <c r="AH11" s="36">
        <v>1449.023364744613</v>
      </c>
      <c r="AI11" s="36">
        <v>1551.6681361169872</v>
      </c>
      <c r="AJ11" s="36">
        <v>1725.8</v>
      </c>
      <c r="AK11" s="36">
        <v>1483.8</v>
      </c>
      <c r="AL11" s="36">
        <v>1773.2</v>
      </c>
      <c r="AM11" s="36">
        <v>1793</v>
      </c>
      <c r="AN11" s="36">
        <v>1984.3</v>
      </c>
    </row>
    <row r="12" spans="2:43">
      <c r="B12" s="56"/>
      <c r="C12" s="32"/>
      <c r="D12" s="32"/>
      <c r="E12" s="32" t="s">
        <v>383</v>
      </c>
      <c r="F12" s="32" t="s">
        <v>134</v>
      </c>
      <c r="G12" s="52" t="s">
        <v>10</v>
      </c>
      <c r="H12" s="33">
        <v>28490</v>
      </c>
      <c r="I12" s="33">
        <v>39082</v>
      </c>
      <c r="J12" s="29"/>
      <c r="K12">
        <v>358.4</v>
      </c>
      <c r="L12">
        <v>391.9</v>
      </c>
      <c r="M12">
        <v>441.8</v>
      </c>
      <c r="N12">
        <v>508.1</v>
      </c>
      <c r="O12">
        <v>520.9</v>
      </c>
      <c r="P12">
        <v>614.4</v>
      </c>
      <c r="Q12" s="39">
        <v>636.9</v>
      </c>
      <c r="R12" s="39">
        <v>513.6</v>
      </c>
      <c r="S12" s="39">
        <v>390.7</v>
      </c>
      <c r="T12" s="39">
        <v>458.8</v>
      </c>
      <c r="U12" s="39">
        <v>452.85</v>
      </c>
      <c r="V12" s="39">
        <v>572.149</v>
      </c>
      <c r="W12" s="39">
        <v>586.54999999999995</v>
      </c>
      <c r="X12" s="36">
        <v>533.1</v>
      </c>
      <c r="Y12" s="36">
        <v>652.79999999999995</v>
      </c>
      <c r="Z12" s="36">
        <v>602.1</v>
      </c>
      <c r="AA12" s="36">
        <v>549.70000000000005</v>
      </c>
      <c r="AB12" s="47">
        <v>1424.8</v>
      </c>
      <c r="AC12" s="36">
        <v>1577.6</v>
      </c>
      <c r="AD12" s="36">
        <v>1419</v>
      </c>
      <c r="AE12" s="36">
        <v>1105.7</v>
      </c>
      <c r="AF12" s="36">
        <v>1090.7</v>
      </c>
      <c r="AG12" s="36">
        <v>1033.7</v>
      </c>
      <c r="AH12" s="36">
        <v>1784.4</v>
      </c>
      <c r="AI12" s="36">
        <v>1887.1</v>
      </c>
      <c r="AJ12" s="36">
        <v>1995.9</v>
      </c>
      <c r="AK12" s="36">
        <v>1720.8</v>
      </c>
      <c r="AL12" s="36">
        <v>1712.5</v>
      </c>
      <c r="AM12" s="36">
        <v>1824.5</v>
      </c>
      <c r="AN12" s="36">
        <v>1647.3</v>
      </c>
    </row>
    <row r="13" spans="2:43">
      <c r="B13" s="56"/>
      <c r="C13" s="32"/>
      <c r="D13" s="32"/>
      <c r="E13" s="32" t="s">
        <v>384</v>
      </c>
      <c r="F13" s="32" t="s">
        <v>134</v>
      </c>
      <c r="G13" s="52" t="s">
        <v>10</v>
      </c>
      <c r="H13" s="33">
        <v>28490</v>
      </c>
      <c r="I13" s="33">
        <v>39082</v>
      </c>
      <c r="J13" s="29"/>
      <c r="K13">
        <v>67.3</v>
      </c>
      <c r="L13">
        <v>70.599999999999994</v>
      </c>
      <c r="M13">
        <v>79.7</v>
      </c>
      <c r="N13">
        <v>47.7</v>
      </c>
      <c r="O13">
        <v>8.6999999999999993</v>
      </c>
      <c r="P13" s="39">
        <v>-15</v>
      </c>
      <c r="Q13" s="39">
        <v>-6.2</v>
      </c>
      <c r="R13" s="39">
        <v>63.6</v>
      </c>
      <c r="S13" s="39">
        <v>24.3</v>
      </c>
      <c r="T13" s="39">
        <v>-23.7</v>
      </c>
      <c r="U13" s="39">
        <v>25.05</v>
      </c>
      <c r="V13" s="39">
        <v>102.2</v>
      </c>
      <c r="W13" s="39">
        <v>-73.948999999999998</v>
      </c>
      <c r="X13" s="36">
        <v>-17.2</v>
      </c>
      <c r="Y13" s="36">
        <v>-18.3</v>
      </c>
      <c r="Z13" s="34">
        <v>55</v>
      </c>
      <c r="AA13" s="34">
        <v>-32.1</v>
      </c>
      <c r="AB13" s="48">
        <v>194.40466392318243</v>
      </c>
      <c r="AC13" s="34">
        <v>194.38511749347259</v>
      </c>
      <c r="AD13" s="34">
        <v>454.81432038834947</v>
      </c>
      <c r="AE13" s="34">
        <v>417.66189989785494</v>
      </c>
      <c r="AF13" s="34">
        <v>306.66199999999998</v>
      </c>
      <c r="AG13" s="34">
        <v>364.58083252662152</v>
      </c>
      <c r="AH13" s="34">
        <v>129.01222993862518</v>
      </c>
      <c r="AI13" s="34">
        <v>159.87366571952771</v>
      </c>
      <c r="AJ13" s="34">
        <v>410.1</v>
      </c>
      <c r="AK13" s="34">
        <v>412.1</v>
      </c>
      <c r="AL13" s="34">
        <v>433.3</v>
      </c>
      <c r="AM13" s="34">
        <v>110</v>
      </c>
      <c r="AN13" s="34">
        <v>250.8</v>
      </c>
    </row>
    <row r="14" spans="2:43">
      <c r="B14" s="56"/>
      <c r="C14" s="32"/>
      <c r="D14" s="32"/>
      <c r="E14" s="32" t="s">
        <v>385</v>
      </c>
      <c r="F14" s="32" t="s">
        <v>134</v>
      </c>
      <c r="G14" s="52" t="s">
        <v>10</v>
      </c>
      <c r="H14" s="33">
        <v>28490</v>
      </c>
      <c r="I14" s="33">
        <v>39082</v>
      </c>
      <c r="J14" s="29"/>
      <c r="K14">
        <v>657.7</v>
      </c>
      <c r="L14">
        <v>717.1</v>
      </c>
      <c r="M14">
        <v>713.4</v>
      </c>
      <c r="N14">
        <v>715.5</v>
      </c>
      <c r="O14">
        <v>754.1</v>
      </c>
      <c r="P14">
        <v>751.3</v>
      </c>
      <c r="Q14" s="39">
        <v>775.54989999999998</v>
      </c>
      <c r="R14" s="39">
        <v>799.94899999999996</v>
      </c>
      <c r="S14" s="39">
        <v>897.9</v>
      </c>
      <c r="T14" s="39">
        <v>1005.659</v>
      </c>
      <c r="U14" s="39">
        <v>995.54899999999998</v>
      </c>
      <c r="V14" s="39">
        <v>981.3</v>
      </c>
      <c r="W14" s="39">
        <v>972.5</v>
      </c>
      <c r="X14" s="36">
        <v>928.05</v>
      </c>
      <c r="Y14" s="36">
        <v>1075</v>
      </c>
      <c r="Z14" s="36">
        <v>1376.7</v>
      </c>
      <c r="AA14" s="36">
        <v>1744.2</v>
      </c>
      <c r="AB14" s="47">
        <v>5194.1000000000004</v>
      </c>
      <c r="AC14" s="36">
        <v>5652</v>
      </c>
      <c r="AD14" s="36">
        <v>5208.2</v>
      </c>
      <c r="AE14" s="36">
        <v>3977.3</v>
      </c>
      <c r="AF14" s="36">
        <v>4217.2</v>
      </c>
      <c r="AG14" s="36">
        <v>4883.6000000000004</v>
      </c>
      <c r="AH14" s="36">
        <v>5229.7</v>
      </c>
      <c r="AI14" s="36">
        <v>5775.4</v>
      </c>
      <c r="AJ14" s="36">
        <v>5702.8</v>
      </c>
      <c r="AK14" s="36">
        <v>6516.3</v>
      </c>
      <c r="AL14" s="36">
        <v>6702.9</v>
      </c>
      <c r="AM14" s="36">
        <v>7159.1</v>
      </c>
      <c r="AN14" s="36">
        <v>7187</v>
      </c>
    </row>
    <row r="15" spans="2:43">
      <c r="B15" s="56"/>
      <c r="C15" s="32"/>
      <c r="D15" s="32"/>
      <c r="E15" s="32" t="s">
        <v>386</v>
      </c>
      <c r="F15" s="32" t="s">
        <v>134</v>
      </c>
      <c r="G15" s="52" t="s">
        <v>10</v>
      </c>
      <c r="H15" s="33">
        <v>28490</v>
      </c>
      <c r="I15" s="33">
        <v>39082</v>
      </c>
      <c r="J15" s="29"/>
      <c r="K15">
        <v>953.8</v>
      </c>
      <c r="L15">
        <v>973.6</v>
      </c>
      <c r="M15">
        <v>1049.5</v>
      </c>
      <c r="N15">
        <v>1148.5</v>
      </c>
      <c r="O15">
        <v>1150.5</v>
      </c>
      <c r="P15">
        <v>1136.9000000000001</v>
      </c>
      <c r="Q15" s="39">
        <v>1145.1500000000001</v>
      </c>
      <c r="R15" s="39">
        <v>1124.49</v>
      </c>
      <c r="S15" s="39">
        <v>1101.5999999999999</v>
      </c>
      <c r="T15" s="39">
        <v>1079.249</v>
      </c>
      <c r="U15" s="39">
        <v>1111.05</v>
      </c>
      <c r="V15" s="39">
        <v>1219.3</v>
      </c>
      <c r="W15" s="39">
        <v>1096.5999999999999</v>
      </c>
      <c r="X15" s="36">
        <v>913.14</v>
      </c>
      <c r="Y15" s="36">
        <v>1096.5</v>
      </c>
      <c r="Z15" s="36">
        <v>1063.3</v>
      </c>
      <c r="AA15" s="36">
        <v>919.7</v>
      </c>
      <c r="AB15" s="47">
        <v>2752.7</v>
      </c>
      <c r="AC15" s="36">
        <v>3118.6</v>
      </c>
      <c r="AD15" s="36">
        <v>3580.7</v>
      </c>
      <c r="AE15" s="36">
        <v>3784.3</v>
      </c>
      <c r="AF15" s="36">
        <v>3809.7</v>
      </c>
      <c r="AG15" s="36">
        <v>4343.3</v>
      </c>
      <c r="AH15" s="36">
        <v>4137.1000000000004</v>
      </c>
      <c r="AI15" s="36">
        <v>4479.2</v>
      </c>
      <c r="AJ15" s="36">
        <v>5264.1</v>
      </c>
      <c r="AK15" s="36">
        <v>4949.3999999999996</v>
      </c>
      <c r="AL15" s="36">
        <v>5629.2</v>
      </c>
      <c r="AM15" s="36">
        <v>5891.6</v>
      </c>
      <c r="AN15" s="36">
        <v>6104.3</v>
      </c>
    </row>
    <row r="16" spans="2:43">
      <c r="B16" s="56"/>
      <c r="C16" s="32" t="s">
        <v>327</v>
      </c>
      <c r="D16" s="32" t="s">
        <v>492</v>
      </c>
      <c r="E16" s="32" t="s">
        <v>493</v>
      </c>
      <c r="F16" s="32" t="s">
        <v>135</v>
      </c>
      <c r="G16" s="52" t="s">
        <v>10</v>
      </c>
      <c r="H16" s="33">
        <v>28490</v>
      </c>
      <c r="I16" s="33">
        <v>39082</v>
      </c>
      <c r="J16" s="29"/>
      <c r="K16" s="49">
        <f>K3/K2*100</f>
        <v>74.958148126767881</v>
      </c>
      <c r="L16" s="49">
        <f t="shared" ref="L16:AN16" si="0">L3/L2*100</f>
        <v>75.265711015424856</v>
      </c>
      <c r="M16" s="49">
        <f t="shared" si="0"/>
        <v>85.473026629255131</v>
      </c>
      <c r="N16" s="49">
        <f t="shared" si="0"/>
        <v>91.30806649917146</v>
      </c>
      <c r="O16" s="49">
        <f t="shared" si="0"/>
        <v>88.848958883838932</v>
      </c>
      <c r="P16" s="49">
        <f t="shared" si="0"/>
        <v>90.608164111065065</v>
      </c>
      <c r="Q16" s="49">
        <f t="shared" si="0"/>
        <v>99.995343742500282</v>
      </c>
      <c r="R16" s="49">
        <f t="shared" si="0"/>
        <v>107.43511031376116</v>
      </c>
      <c r="S16" s="49">
        <f t="shared" si="0"/>
        <v>109.17435361475893</v>
      </c>
      <c r="T16" s="49">
        <f t="shared" si="0"/>
        <v>110.66848497102615</v>
      </c>
      <c r="U16" s="49">
        <f t="shared" si="0"/>
        <v>119.48600589644012</v>
      </c>
      <c r="V16" s="49">
        <f t="shared" si="0"/>
        <v>128.94327932255075</v>
      </c>
      <c r="W16" s="49">
        <f t="shared" si="0"/>
        <v>125.6799844516033</v>
      </c>
      <c r="X16" s="49">
        <f t="shared" si="0"/>
        <v>130.85442889897521</v>
      </c>
      <c r="Y16" s="49">
        <f t="shared" si="0"/>
        <v>139.99902927700555</v>
      </c>
      <c r="Z16" s="49">
        <f t="shared" si="0"/>
        <v>144.05594405594405</v>
      </c>
      <c r="AA16" s="49">
        <f t="shared" si="0"/>
        <v>140.46059276788549</v>
      </c>
      <c r="AB16" s="61">
        <f t="shared" si="0"/>
        <v>71.511841254825754</v>
      </c>
      <c r="AC16" s="49">
        <f t="shared" si="0"/>
        <v>82.965111806105512</v>
      </c>
      <c r="AD16" s="49">
        <f t="shared" si="0"/>
        <v>85.366186057069129</v>
      </c>
      <c r="AE16" s="49">
        <f t="shared" si="0"/>
        <v>94.970442093807122</v>
      </c>
      <c r="AF16" s="49">
        <f t="shared" si="0"/>
        <v>100.00005204416911</v>
      </c>
      <c r="AG16" s="49">
        <f t="shared" si="0"/>
        <v>111.07010831846998</v>
      </c>
      <c r="AH16" s="49">
        <f t="shared" si="0"/>
        <v>125.57208238320486</v>
      </c>
      <c r="AI16" s="49">
        <f t="shared" si="0"/>
        <v>134.15187256028415</v>
      </c>
      <c r="AJ16" s="49">
        <f t="shared" si="0"/>
        <v>150.17456422192424</v>
      </c>
      <c r="AK16" s="49">
        <f t="shared" si="0"/>
        <v>160.45514032281517</v>
      </c>
      <c r="AL16" s="49">
        <f t="shared" si="0"/>
        <v>162.17782651130844</v>
      </c>
      <c r="AM16" s="49">
        <f t="shared" si="0"/>
        <v>175.00695636043221</v>
      </c>
      <c r="AN16" s="49">
        <f t="shared" si="0"/>
        <v>191.5029864786753</v>
      </c>
    </row>
    <row r="17" spans="2:40">
      <c r="B17" s="56"/>
      <c r="C17" s="32"/>
      <c r="D17" s="32" t="s">
        <v>25</v>
      </c>
      <c r="E17" s="32" t="s">
        <v>484</v>
      </c>
      <c r="F17" s="32" t="s">
        <v>135</v>
      </c>
      <c r="G17" s="52" t="s">
        <v>10</v>
      </c>
      <c r="H17" s="33">
        <v>28490</v>
      </c>
      <c r="I17" s="33">
        <v>39082</v>
      </c>
      <c r="J17" s="29"/>
      <c r="K17" s="49">
        <f t="shared" ref="K17:K22" si="1">K4/K10*100</f>
        <v>62.576742506319981</v>
      </c>
      <c r="L17" s="49">
        <f t="shared" ref="L17:AN22" si="2">L4/L10*100</f>
        <v>68.089986766651961</v>
      </c>
      <c r="M17" s="49">
        <f t="shared" si="2"/>
        <v>72.953554015909688</v>
      </c>
      <c r="N17" s="49">
        <f t="shared" si="2"/>
        <v>82.844759653270287</v>
      </c>
      <c r="O17" s="49">
        <f t="shared" si="2"/>
        <v>89.88196988196988</v>
      </c>
      <c r="P17" s="49">
        <f t="shared" si="2"/>
        <v>93.438649281176865</v>
      </c>
      <c r="Q17" s="49">
        <f t="shared" si="2"/>
        <v>100</v>
      </c>
      <c r="R17" s="49">
        <f t="shared" si="2"/>
        <v>105.57178326274281</v>
      </c>
      <c r="S17" s="49">
        <f t="shared" si="2"/>
        <v>108.91082368958476</v>
      </c>
      <c r="T17" s="49">
        <f t="shared" si="2"/>
        <v>115.2537704014875</v>
      </c>
      <c r="U17" s="49">
        <f t="shared" si="2"/>
        <v>120.99333333333333</v>
      </c>
      <c r="V17" s="49">
        <f t="shared" si="2"/>
        <v>127.57726819541378</v>
      </c>
      <c r="W17" s="49">
        <f t="shared" si="2"/>
        <v>131.99677072120559</v>
      </c>
      <c r="X17" s="49">
        <f t="shared" si="2"/>
        <v>141.13761753049963</v>
      </c>
      <c r="Y17" s="49">
        <f t="shared" si="2"/>
        <v>150.86409216983148</v>
      </c>
      <c r="Z17" s="49">
        <f t="shared" si="2"/>
        <v>159.44217181108218</v>
      </c>
      <c r="AA17" s="49">
        <f t="shared" si="2"/>
        <v>146.07255069980005</v>
      </c>
      <c r="AB17" s="61">
        <f t="shared" si="2"/>
        <v>111.4198606271777</v>
      </c>
      <c r="AC17" s="49">
        <f t="shared" si="2"/>
        <v>145.43547259131745</v>
      </c>
      <c r="AD17" s="49">
        <f t="shared" si="2"/>
        <v>108.00576250257254</v>
      </c>
      <c r="AE17" s="49">
        <f t="shared" si="2"/>
        <v>100.26657936582173</v>
      </c>
      <c r="AF17" s="49">
        <f t="shared" si="2"/>
        <v>100</v>
      </c>
      <c r="AG17" s="49">
        <f t="shared" si="2"/>
        <v>108.06157849089333</v>
      </c>
      <c r="AH17" s="49">
        <f t="shared" si="2"/>
        <v>131.66878903644411</v>
      </c>
      <c r="AI17" s="49">
        <f t="shared" si="2"/>
        <v>173.82303488860867</v>
      </c>
      <c r="AJ17" s="49">
        <f t="shared" si="2"/>
        <v>197.15433746139311</v>
      </c>
      <c r="AK17" s="49">
        <f t="shared" si="2"/>
        <v>217.57364442127215</v>
      </c>
      <c r="AL17" s="49">
        <f t="shared" si="2"/>
        <v>213.14722961529156</v>
      </c>
      <c r="AM17" s="49">
        <f t="shared" si="2"/>
        <v>199.41601013718252</v>
      </c>
      <c r="AN17" s="49">
        <f t="shared" si="2"/>
        <v>206.29860031104198</v>
      </c>
    </row>
    <row r="18" spans="2:40">
      <c r="B18" s="56"/>
      <c r="C18" s="32"/>
      <c r="D18" s="32" t="s">
        <v>26</v>
      </c>
      <c r="E18" s="32" t="s">
        <v>485</v>
      </c>
      <c r="F18" s="32" t="s">
        <v>135</v>
      </c>
      <c r="G18" s="52" t="s">
        <v>10</v>
      </c>
      <c r="H18" s="33">
        <v>28490</v>
      </c>
      <c r="I18" s="33">
        <v>39082</v>
      </c>
      <c r="J18" s="29"/>
      <c r="K18" s="49">
        <f t="shared" si="1"/>
        <v>62.804537846382736</v>
      </c>
      <c r="L18" s="49">
        <f t="shared" ref="L18:Z18" si="3">L5/L11*100</f>
        <v>64.07326804497643</v>
      </c>
      <c r="M18" s="49">
        <f t="shared" si="3"/>
        <v>66.335919177340799</v>
      </c>
      <c r="N18" s="49">
        <f t="shared" si="3"/>
        <v>76.445435954638413</v>
      </c>
      <c r="O18" s="49">
        <f t="shared" si="3"/>
        <v>87.857695282289242</v>
      </c>
      <c r="P18" s="49">
        <f t="shared" si="3"/>
        <v>92.932300972801272</v>
      </c>
      <c r="Q18" s="49">
        <f t="shared" si="3"/>
        <v>100</v>
      </c>
      <c r="R18" s="49">
        <f t="shared" si="3"/>
        <v>105.89406610911986</v>
      </c>
      <c r="S18" s="49">
        <f t="shared" si="3"/>
        <v>109.9923136049193</v>
      </c>
      <c r="T18" s="49">
        <f t="shared" si="3"/>
        <v>115.6977882168722</v>
      </c>
      <c r="U18" s="49">
        <f t="shared" si="3"/>
        <v>121.50047483380817</v>
      </c>
      <c r="V18" s="49">
        <f t="shared" si="3"/>
        <v>128.08429733223329</v>
      </c>
      <c r="W18" s="49">
        <f t="shared" si="3"/>
        <v>135.80291704649042</v>
      </c>
      <c r="X18" s="49">
        <f t="shared" si="3"/>
        <v>143.30144438191709</v>
      </c>
      <c r="Y18" s="49">
        <f t="shared" si="3"/>
        <v>153.30816253146349</v>
      </c>
      <c r="Z18" s="49">
        <f t="shared" si="3"/>
        <v>162.96236210253085</v>
      </c>
      <c r="AA18" s="49">
        <f t="shared" si="2"/>
        <v>165.99307958477507</v>
      </c>
      <c r="AB18" s="61">
        <f t="shared" si="2"/>
        <v>74.74927689022249</v>
      </c>
      <c r="AC18" s="49">
        <f t="shared" si="2"/>
        <v>81.240661462268136</v>
      </c>
      <c r="AD18" s="49">
        <f t="shared" si="2"/>
        <v>87.676767676767696</v>
      </c>
      <c r="AE18" s="49">
        <f t="shared" si="2"/>
        <v>93.333333333333329</v>
      </c>
      <c r="AF18" s="49">
        <f t="shared" si="2"/>
        <v>100</v>
      </c>
      <c r="AG18" s="49">
        <f t="shared" si="2"/>
        <v>107.05</v>
      </c>
      <c r="AH18" s="49">
        <f t="shared" si="2"/>
        <v>111.31886503067486</v>
      </c>
      <c r="AI18" s="49">
        <f t="shared" si="2"/>
        <v>108.78889082543223</v>
      </c>
      <c r="AJ18" s="49">
        <f t="shared" si="2"/>
        <v>115.16977633561247</v>
      </c>
      <c r="AK18" s="49">
        <f t="shared" si="2"/>
        <v>123.84418385227119</v>
      </c>
      <c r="AL18" s="49">
        <f t="shared" si="2"/>
        <v>126.1899390931649</v>
      </c>
      <c r="AM18" s="49">
        <f t="shared" si="2"/>
        <v>135.95092024539878</v>
      </c>
      <c r="AN18" s="49">
        <f t="shared" si="2"/>
        <v>143.00257017588066</v>
      </c>
    </row>
    <row r="19" spans="2:40">
      <c r="B19" s="56"/>
      <c r="C19" s="32"/>
      <c r="D19" s="32" t="s">
        <v>27</v>
      </c>
      <c r="E19" s="32" t="s">
        <v>387</v>
      </c>
      <c r="F19" s="32" t="s">
        <v>135</v>
      </c>
      <c r="G19" s="52" t="s">
        <v>10</v>
      </c>
      <c r="H19" s="33">
        <v>28490</v>
      </c>
      <c r="I19" s="33">
        <v>39082</v>
      </c>
      <c r="J19" s="29"/>
      <c r="K19" s="49">
        <f t="shared" si="1"/>
        <v>66.768973214285722</v>
      </c>
      <c r="L19" s="49">
        <f t="shared" si="2"/>
        <v>68.512375606021948</v>
      </c>
      <c r="M19" s="49">
        <f t="shared" si="2"/>
        <v>72.136713444997739</v>
      </c>
      <c r="N19" s="49">
        <f t="shared" si="2"/>
        <v>77.583152922653014</v>
      </c>
      <c r="O19" s="49">
        <f t="shared" si="2"/>
        <v>86.523325014398154</v>
      </c>
      <c r="P19" s="49">
        <f t="shared" si="2"/>
        <v>93.863932291666671</v>
      </c>
      <c r="Q19" s="49">
        <f t="shared" si="2"/>
        <v>100</v>
      </c>
      <c r="R19" s="49">
        <f t="shared" si="2"/>
        <v>106.60046728971962</v>
      </c>
      <c r="S19" s="49">
        <f t="shared" si="2"/>
        <v>114.35884310212441</v>
      </c>
      <c r="T19" s="49">
        <f t="shared" si="2"/>
        <v>117.52397558849172</v>
      </c>
      <c r="U19" s="49">
        <f t="shared" si="2"/>
        <v>121.71800817047588</v>
      </c>
      <c r="V19" s="49">
        <f t="shared" si="2"/>
        <v>128.81259951516125</v>
      </c>
      <c r="W19" s="49">
        <f t="shared" si="2"/>
        <v>134.80521694655189</v>
      </c>
      <c r="X19" s="49">
        <f t="shared" si="2"/>
        <v>144.96342149690489</v>
      </c>
      <c r="Y19" s="49">
        <f t="shared" si="2"/>
        <v>154.73192401960787</v>
      </c>
      <c r="Z19" s="49">
        <f t="shared" si="2"/>
        <v>151.81863477827605</v>
      </c>
      <c r="AA19" s="49">
        <f t="shared" si="2"/>
        <v>163.87120247407674</v>
      </c>
      <c r="AB19" s="61">
        <f t="shared" si="2"/>
        <v>72.988144533449457</v>
      </c>
      <c r="AC19" s="49">
        <f t="shared" si="2"/>
        <v>76.709351511277575</v>
      </c>
      <c r="AD19" s="49">
        <f t="shared" si="2"/>
        <v>82.501031491666183</v>
      </c>
      <c r="AE19" s="49">
        <f t="shared" si="2"/>
        <v>97.837785274843455</v>
      </c>
      <c r="AF19" s="49">
        <f t="shared" si="2"/>
        <v>100.00037235803853</v>
      </c>
      <c r="AG19" s="49">
        <f t="shared" si="2"/>
        <v>103.35856474212557</v>
      </c>
      <c r="AH19" s="49">
        <f t="shared" si="2"/>
        <v>111.39309346082291</v>
      </c>
      <c r="AI19" s="49">
        <f t="shared" si="2"/>
        <v>116.57238265351349</v>
      </c>
      <c r="AJ19" s="49">
        <f t="shared" si="2"/>
        <v>123.44806854050805</v>
      </c>
      <c r="AK19" s="49">
        <f t="shared" si="2"/>
        <v>132.56624825662482</v>
      </c>
      <c r="AL19" s="49">
        <f t="shared" si="2"/>
        <v>133.97372262773723</v>
      </c>
      <c r="AM19" s="49">
        <f t="shared" si="2"/>
        <v>136.43738010413813</v>
      </c>
      <c r="AN19" s="49">
        <f t="shared" si="2"/>
        <v>139.78024646391063</v>
      </c>
    </row>
    <row r="20" spans="2:40">
      <c r="B20" s="56"/>
      <c r="C20" s="32"/>
      <c r="D20" s="32" t="s">
        <v>518</v>
      </c>
      <c r="E20" s="32" t="s">
        <v>519</v>
      </c>
      <c r="F20" s="32" t="s">
        <v>135</v>
      </c>
      <c r="G20" s="52" t="s">
        <v>10</v>
      </c>
      <c r="H20" s="33">
        <v>28490</v>
      </c>
      <c r="I20" s="33">
        <v>39082</v>
      </c>
      <c r="J20" s="29"/>
      <c r="K20" s="49">
        <f t="shared" si="1"/>
        <v>61.2184249628529</v>
      </c>
      <c r="L20" s="49">
        <f t="shared" si="2"/>
        <v>62.181303116147312</v>
      </c>
      <c r="M20" s="49">
        <f t="shared" si="2"/>
        <v>68.757841907151814</v>
      </c>
      <c r="N20" s="49">
        <f t="shared" si="2"/>
        <v>76.310272536687634</v>
      </c>
      <c r="O20" s="49">
        <f t="shared" si="2"/>
        <v>85.05747126436782</v>
      </c>
      <c r="P20" s="49">
        <f t="shared" si="2"/>
        <v>94.666666666666671</v>
      </c>
      <c r="Q20" s="49">
        <f t="shared" si="2"/>
        <v>100</v>
      </c>
      <c r="R20" s="49">
        <f t="shared" si="2"/>
        <v>112.42138364779875</v>
      </c>
      <c r="S20" s="49">
        <f t="shared" si="2"/>
        <v>139.0946502057613</v>
      </c>
      <c r="T20" s="49">
        <f t="shared" si="2"/>
        <v>132.91139240506328</v>
      </c>
      <c r="U20" s="49">
        <f t="shared" si="2"/>
        <v>136.12774451097803</v>
      </c>
      <c r="V20" s="49">
        <f t="shared" si="2"/>
        <v>122.79843444227005</v>
      </c>
      <c r="W20" s="49">
        <f t="shared" si="2"/>
        <v>112.78042975564242</v>
      </c>
      <c r="X20" s="49">
        <f t="shared" si="2"/>
        <v>122.09302325581395</v>
      </c>
      <c r="Y20" s="49">
        <f t="shared" si="2"/>
        <v>120.21857923497268</v>
      </c>
      <c r="Z20" s="49">
        <f t="shared" si="2"/>
        <v>127.27272727272727</v>
      </c>
      <c r="AA20" s="49">
        <f t="shared" si="2"/>
        <v>132.39875389408101</v>
      </c>
      <c r="AB20" s="61">
        <f t="shared" si="2"/>
        <v>72.900000000000006</v>
      </c>
      <c r="AC20" s="49">
        <f t="shared" si="2"/>
        <v>76.599999999999994</v>
      </c>
      <c r="AD20" s="49">
        <f t="shared" si="2"/>
        <v>82.4</v>
      </c>
      <c r="AE20" s="49">
        <f t="shared" si="2"/>
        <v>97.9</v>
      </c>
      <c r="AF20" s="49">
        <f t="shared" si="2"/>
        <v>100</v>
      </c>
      <c r="AG20" s="49">
        <f t="shared" si="2"/>
        <v>103.3</v>
      </c>
      <c r="AH20" s="49">
        <f t="shared" si="2"/>
        <v>111.35739999999998</v>
      </c>
      <c r="AI20" s="49">
        <f t="shared" si="2"/>
        <v>116.5355191</v>
      </c>
      <c r="AJ20" s="49">
        <f t="shared" si="2"/>
        <v>123.40892465252378</v>
      </c>
      <c r="AK20" s="49">
        <f t="shared" si="2"/>
        <v>132.49211356466876</v>
      </c>
      <c r="AL20" s="49">
        <f t="shared" si="2"/>
        <v>133.90260789291483</v>
      </c>
      <c r="AM20" s="49">
        <f t="shared" si="2"/>
        <v>136.36363636363635</v>
      </c>
      <c r="AN20" s="49">
        <f t="shared" si="2"/>
        <v>139.55342902711322</v>
      </c>
    </row>
    <row r="21" spans="2:40">
      <c r="B21" s="56"/>
      <c r="C21" s="32"/>
      <c r="D21" s="32" t="s">
        <v>28</v>
      </c>
      <c r="E21" s="32" t="s">
        <v>388</v>
      </c>
      <c r="F21" s="32" t="s">
        <v>135</v>
      </c>
      <c r="G21" s="52" t="s">
        <v>10</v>
      </c>
      <c r="H21" s="33">
        <v>28490</v>
      </c>
      <c r="I21" s="33">
        <v>39082</v>
      </c>
      <c r="J21" s="29"/>
      <c r="K21" s="49">
        <f t="shared" si="1"/>
        <v>88.794283107799899</v>
      </c>
      <c r="L21" s="49">
        <f t="shared" si="2"/>
        <v>80.755822061079357</v>
      </c>
      <c r="M21" s="49">
        <f t="shared" si="2"/>
        <v>104.07905803195962</v>
      </c>
      <c r="N21" s="49">
        <f t="shared" si="2"/>
        <v>103.08874912648498</v>
      </c>
      <c r="O21" s="49">
        <f t="shared" si="2"/>
        <v>85.253945100119338</v>
      </c>
      <c r="P21" s="49">
        <f t="shared" si="2"/>
        <v>85.75801943298282</v>
      </c>
      <c r="Q21" s="49">
        <f t="shared" si="2"/>
        <v>99.993565855659327</v>
      </c>
      <c r="R21" s="49">
        <f t="shared" si="2"/>
        <v>113.09470978774898</v>
      </c>
      <c r="S21" s="49">
        <f t="shared" si="2"/>
        <v>113.69863013698631</v>
      </c>
      <c r="T21" s="49">
        <f t="shared" si="2"/>
        <v>111.46919582084982</v>
      </c>
      <c r="U21" s="49">
        <f t="shared" si="2"/>
        <v>123.76085958601735</v>
      </c>
      <c r="V21" s="49">
        <f t="shared" si="2"/>
        <v>139.72689289717724</v>
      </c>
      <c r="W21" s="49">
        <f t="shared" si="2"/>
        <v>127.30488431876606</v>
      </c>
      <c r="X21" s="49">
        <f t="shared" si="2"/>
        <v>134.66397284629062</v>
      </c>
      <c r="Y21" s="49">
        <f t="shared" si="2"/>
        <v>141.76232558139534</v>
      </c>
      <c r="Z21" s="49">
        <f t="shared" si="2"/>
        <v>146.77852836493065</v>
      </c>
      <c r="AA21" s="49">
        <f t="shared" si="2"/>
        <v>146.89829148033482</v>
      </c>
      <c r="AB21" s="61">
        <f t="shared" si="2"/>
        <v>56.999287653298921</v>
      </c>
      <c r="AC21" s="49">
        <f t="shared" si="2"/>
        <v>66.900212314225044</v>
      </c>
      <c r="AD21" s="49">
        <f t="shared" si="2"/>
        <v>77.500864022118975</v>
      </c>
      <c r="AE21" s="49">
        <f t="shared" si="2"/>
        <v>87.501571417795986</v>
      </c>
      <c r="AF21" s="49">
        <f t="shared" si="2"/>
        <v>100</v>
      </c>
      <c r="AG21" s="49">
        <f t="shared" si="2"/>
        <v>114.10025391104921</v>
      </c>
      <c r="AH21" s="49">
        <f t="shared" si="2"/>
        <v>123.20018356693501</v>
      </c>
      <c r="AI21" s="49">
        <f t="shared" si="2"/>
        <v>117.60051251861343</v>
      </c>
      <c r="AJ21" s="49">
        <f t="shared" si="2"/>
        <v>124.50024549344181</v>
      </c>
      <c r="AK21" s="49">
        <f t="shared" si="2"/>
        <v>133.87965563279775</v>
      </c>
      <c r="AL21" s="49">
        <f t="shared" si="2"/>
        <v>136.40961374927269</v>
      </c>
      <c r="AM21" s="49">
        <f t="shared" si="2"/>
        <v>157.08259418083279</v>
      </c>
      <c r="AN21" s="49">
        <f t="shared" si="2"/>
        <v>194.60414637540003</v>
      </c>
    </row>
    <row r="22" spans="2:40">
      <c r="B22" s="56"/>
      <c r="C22" s="32"/>
      <c r="D22" s="32" t="s">
        <v>29</v>
      </c>
      <c r="E22" s="32" t="s">
        <v>389</v>
      </c>
      <c r="F22" s="32" t="s">
        <v>135</v>
      </c>
      <c r="G22" s="52" t="s">
        <v>10</v>
      </c>
      <c r="H22" s="33">
        <v>28490</v>
      </c>
      <c r="I22" s="33">
        <v>39082</v>
      </c>
      <c r="J22" s="29"/>
      <c r="K22" s="49">
        <f t="shared" si="1"/>
        <v>62.990144684420216</v>
      </c>
      <c r="L22" s="49">
        <f t="shared" si="2"/>
        <v>64.420706655710774</v>
      </c>
      <c r="M22" s="49">
        <f t="shared" si="2"/>
        <v>70.919485469271081</v>
      </c>
      <c r="N22" s="49">
        <f t="shared" si="2"/>
        <v>79.303439268611228</v>
      </c>
      <c r="O22" s="49">
        <f t="shared" si="2"/>
        <v>85.840938722294652</v>
      </c>
      <c r="P22" s="49">
        <f t="shared" si="2"/>
        <v>93.077667341015029</v>
      </c>
      <c r="Q22" s="49">
        <f t="shared" si="2"/>
        <v>100.00436624023052</v>
      </c>
      <c r="R22" s="49">
        <f t="shared" si="2"/>
        <v>108.40469901911089</v>
      </c>
      <c r="S22" s="49">
        <f t="shared" si="2"/>
        <v>115.39578794480757</v>
      </c>
      <c r="T22" s="49">
        <f t="shared" si="2"/>
        <v>122.39992809814973</v>
      </c>
      <c r="U22" s="49">
        <f t="shared" si="2"/>
        <v>127.60901849601728</v>
      </c>
      <c r="V22" s="49">
        <f t="shared" si="2"/>
        <v>134.99548921512343</v>
      </c>
      <c r="W22" s="49">
        <f t="shared" si="2"/>
        <v>146.4972642713843</v>
      </c>
      <c r="X22" s="49">
        <f t="shared" si="2"/>
        <v>164.88709288827565</v>
      </c>
      <c r="Y22" s="49">
        <f t="shared" si="2"/>
        <v>171.500227998176</v>
      </c>
      <c r="Z22" s="49">
        <f t="shared" si="2"/>
        <v>181.51039217530331</v>
      </c>
      <c r="AA22" s="49">
        <f t="shared" si="2"/>
        <v>195.52027835163639</v>
      </c>
      <c r="AB22" s="61">
        <f t="shared" si="2"/>
        <v>79.89610200893668</v>
      </c>
      <c r="AC22" s="49">
        <f t="shared" si="2"/>
        <v>86.804976592060541</v>
      </c>
      <c r="AD22" s="49">
        <f t="shared" si="2"/>
        <v>91.842377188817835</v>
      </c>
      <c r="AE22" s="49">
        <f t="shared" si="2"/>
        <v>93.634225616362329</v>
      </c>
      <c r="AF22" s="49">
        <f t="shared" si="2"/>
        <v>100</v>
      </c>
      <c r="AG22" s="49">
        <f t="shared" si="2"/>
        <v>107.50120875831742</v>
      </c>
      <c r="AH22" s="49">
        <f t="shared" si="2"/>
        <v>115.88310652389353</v>
      </c>
      <c r="AI22" s="49">
        <f t="shared" si="2"/>
        <v>121.27388819432043</v>
      </c>
      <c r="AJ22" s="49">
        <f t="shared" si="2"/>
        <v>128.42841131437473</v>
      </c>
      <c r="AK22" s="49">
        <f t="shared" si="2"/>
        <v>137.8813593566897</v>
      </c>
      <c r="AL22" s="49">
        <f t="shared" si="2"/>
        <v>139.33951538406879</v>
      </c>
      <c r="AM22" s="49">
        <f t="shared" si="2"/>
        <v>143.7147803652658</v>
      </c>
      <c r="AN22" s="49">
        <f t="shared" si="2"/>
        <v>172.64715036941172</v>
      </c>
    </row>
    <row r="23" spans="2:40">
      <c r="B23" s="56"/>
      <c r="C23" s="58"/>
      <c r="D23" s="58"/>
      <c r="E23" s="58"/>
      <c r="F23" s="32"/>
      <c r="G23" s="52"/>
      <c r="H23" s="33"/>
      <c r="I23" s="33"/>
      <c r="J23" s="2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61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</row>
    <row r="25" spans="2:40" s="62" customFormat="1">
      <c r="B25" s="63"/>
      <c r="D25" s="32" t="s">
        <v>492</v>
      </c>
      <c r="E25" s="58" t="s">
        <v>982</v>
      </c>
      <c r="G25" s="64"/>
      <c r="L25" s="49">
        <f t="shared" ref="L25:AB25" si="4">(L16/K16-1)*100</f>
        <v>0.41031281634229533</v>
      </c>
      <c r="M25" s="49">
        <f t="shared" si="4"/>
        <v>13.561707550651313</v>
      </c>
      <c r="N25" s="49">
        <f t="shared" si="4"/>
        <v>6.8267617282656845</v>
      </c>
      <c r="O25" s="49">
        <f t="shared" si="4"/>
        <v>-2.693198651134332</v>
      </c>
      <c r="P25" s="49">
        <f t="shared" si="4"/>
        <v>1.979995319389305</v>
      </c>
      <c r="Q25" s="49">
        <f t="shared" si="4"/>
        <v>10.360191847534473</v>
      </c>
      <c r="R25" s="49">
        <f t="shared" si="4"/>
        <v>7.4401130020805173</v>
      </c>
      <c r="S25" s="49">
        <f t="shared" si="4"/>
        <v>1.6188779402919184</v>
      </c>
      <c r="T25" s="49">
        <f t="shared" si="4"/>
        <v>1.3685735768489415</v>
      </c>
      <c r="U25" s="49">
        <f t="shared" si="4"/>
        <v>7.9675084805963303</v>
      </c>
      <c r="V25" s="49">
        <f t="shared" si="4"/>
        <v>7.9149632253231017</v>
      </c>
      <c r="W25" s="49">
        <f t="shared" si="4"/>
        <v>-2.5307987264573395</v>
      </c>
      <c r="X25" s="49">
        <f t="shared" si="4"/>
        <v>4.1171587265468546</v>
      </c>
      <c r="Y25" s="49">
        <f t="shared" si="4"/>
        <v>6.9883766678545678</v>
      </c>
      <c r="Z25" s="49">
        <f t="shared" si="4"/>
        <v>2.8978163633630594</v>
      </c>
      <c r="AA25" s="49">
        <f t="shared" si="4"/>
        <v>-2.4958021077299719</v>
      </c>
      <c r="AB25" s="49">
        <f t="shared" si="4"/>
        <v>-49.08761251420831</v>
      </c>
      <c r="AN25" s="46"/>
    </row>
    <row r="26" spans="2:40">
      <c r="B26" s="56"/>
      <c r="C26" s="58"/>
      <c r="D26" s="32" t="s">
        <v>980</v>
      </c>
      <c r="E26" s="58" t="s">
        <v>981</v>
      </c>
      <c r="F26" s="32"/>
      <c r="G26" s="52"/>
      <c r="H26" s="33"/>
      <c r="I26" s="33"/>
      <c r="J26" s="29"/>
      <c r="K26" s="49"/>
      <c r="L26" s="49">
        <f t="shared" ref="L26:AB26" si="5">(L17/K17-1)*100</f>
        <v>8.8103727351662044</v>
      </c>
      <c r="M26" s="49">
        <f t="shared" si="5"/>
        <v>7.1428523931506005</v>
      </c>
      <c r="N26" s="49">
        <f t="shared" si="5"/>
        <v>13.558223133589253</v>
      </c>
      <c r="O26" s="49">
        <f t="shared" si="5"/>
        <v>8.4944542758677688</v>
      </c>
      <c r="P26" s="49">
        <f t="shared" si="5"/>
        <v>3.9570554627112564</v>
      </c>
      <c r="Q26" s="49">
        <f t="shared" si="5"/>
        <v>7.0220949995527304</v>
      </c>
      <c r="R26" s="49">
        <f t="shared" si="5"/>
        <v>5.5717832627428132</v>
      </c>
      <c r="S26" s="49">
        <f t="shared" si="5"/>
        <v>3.1628152178995395</v>
      </c>
      <c r="T26" s="49">
        <f t="shared" si="5"/>
        <v>5.8239819487375</v>
      </c>
      <c r="U26" s="49">
        <f t="shared" si="5"/>
        <v>4.9799350701083434</v>
      </c>
      <c r="V26" s="49">
        <f t="shared" si="5"/>
        <v>5.4415682919834119</v>
      </c>
      <c r="W26" s="49">
        <f t="shared" si="5"/>
        <v>3.464177112667377</v>
      </c>
      <c r="X26" s="49">
        <f t="shared" si="5"/>
        <v>6.9250533625558885</v>
      </c>
      <c r="Y26" s="49">
        <f t="shared" si="5"/>
        <v>6.8914828020460117</v>
      </c>
      <c r="Z26" s="49">
        <f t="shared" si="5"/>
        <v>5.6859651079821827</v>
      </c>
      <c r="AA26" s="49">
        <f t="shared" si="5"/>
        <v>-8.3852477418103426</v>
      </c>
      <c r="AB26" s="61">
        <f t="shared" si="5"/>
        <v>-23.722930767354487</v>
      </c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</row>
    <row r="27" spans="2:40">
      <c r="D27" s="32" t="s">
        <v>993</v>
      </c>
      <c r="E27" s="58" t="s">
        <v>994</v>
      </c>
      <c r="L27" s="49">
        <f t="shared" ref="L27:AB27" si="6">(L18/K18-1)*100</f>
        <v>2.0201250452585917</v>
      </c>
      <c r="M27" s="49">
        <f t="shared" si="6"/>
        <v>3.5313496586065973</v>
      </c>
      <c r="N27" s="49">
        <f t="shared" si="6"/>
        <v>15.239883463845704</v>
      </c>
      <c r="O27" s="49">
        <f t="shared" si="6"/>
        <v>14.928633979434291</v>
      </c>
      <c r="P27" s="49">
        <f t="shared" si="6"/>
        <v>5.7759376389366679</v>
      </c>
      <c r="Q27" s="49">
        <f t="shared" si="6"/>
        <v>7.6052125614185062</v>
      </c>
      <c r="R27" s="49">
        <f t="shared" si="6"/>
        <v>5.8940661091198665</v>
      </c>
      <c r="S27" s="49">
        <f t="shared" si="6"/>
        <v>3.8701389477068027</v>
      </c>
      <c r="T27" s="49">
        <f t="shared" si="6"/>
        <v>5.1871575612513654</v>
      </c>
      <c r="U27" s="49">
        <f t="shared" si="6"/>
        <v>5.0153824946584047</v>
      </c>
      <c r="V27" s="49">
        <f t="shared" si="6"/>
        <v>5.4187627722695364</v>
      </c>
      <c r="W27" s="49">
        <f t="shared" si="6"/>
        <v>6.0262029577568654</v>
      </c>
      <c r="X27" s="49">
        <f t="shared" si="6"/>
        <v>5.5216246443805295</v>
      </c>
      <c r="Y27" s="49">
        <f t="shared" si="6"/>
        <v>6.9829848489713742</v>
      </c>
      <c r="Z27" s="49">
        <f t="shared" si="6"/>
        <v>6.2972508519147041</v>
      </c>
      <c r="AA27" s="49">
        <f t="shared" si="6"/>
        <v>1.859765312150663</v>
      </c>
      <c r="AB27" s="49">
        <f t="shared" si="6"/>
        <v>-54.968437794391932</v>
      </c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</row>
    <row r="28" spans="2:40">
      <c r="D28" s="32" t="s">
        <v>984</v>
      </c>
      <c r="E28" s="58" t="s">
        <v>985</v>
      </c>
      <c r="L28" s="49">
        <f t="shared" ref="L28:AB28" si="7">(L19/K19-1)*100</f>
        <v>2.611096603419405</v>
      </c>
      <c r="M28" s="49">
        <f t="shared" si="7"/>
        <v>5.2900484137601955</v>
      </c>
      <c r="N28" s="49">
        <f t="shared" si="7"/>
        <v>7.5501630411926701</v>
      </c>
      <c r="O28" s="49">
        <f t="shared" si="7"/>
        <v>11.523342059400576</v>
      </c>
      <c r="P28" s="49">
        <f t="shared" si="7"/>
        <v>8.4839634584627621</v>
      </c>
      <c r="Q28" s="49">
        <f t="shared" si="7"/>
        <v>6.5371943818276268</v>
      </c>
      <c r="R28" s="49">
        <f t="shared" si="7"/>
        <v>6.6004672897196137</v>
      </c>
      <c r="S28" s="49">
        <f t="shared" si="7"/>
        <v>7.2779941867600062</v>
      </c>
      <c r="T28" s="49">
        <f t="shared" si="7"/>
        <v>2.7677199248516304</v>
      </c>
      <c r="U28" s="49">
        <f t="shared" si="7"/>
        <v>3.5686612548485375</v>
      </c>
      <c r="V28" s="49">
        <f t="shared" si="7"/>
        <v>5.8287113396966017</v>
      </c>
      <c r="W28" s="49">
        <f t="shared" si="7"/>
        <v>4.6521981964080306</v>
      </c>
      <c r="X28" s="49">
        <f t="shared" si="7"/>
        <v>7.5354684191343724</v>
      </c>
      <c r="Y28" s="49">
        <f t="shared" si="7"/>
        <v>6.7385982076254791</v>
      </c>
      <c r="Z28" s="49">
        <f t="shared" si="7"/>
        <v>-1.8827977870698787</v>
      </c>
      <c r="AA28" s="49">
        <f t="shared" si="7"/>
        <v>7.9387933591965831</v>
      </c>
      <c r="AB28" s="49">
        <f t="shared" si="7"/>
        <v>-55.460054340544886</v>
      </c>
    </row>
    <row r="29" spans="2:40">
      <c r="D29" s="32" t="s">
        <v>1000</v>
      </c>
      <c r="E29" s="58" t="s">
        <v>1001</v>
      </c>
      <c r="L29" s="49">
        <f>(L21/K21-1)*100</f>
        <v>-9.0529038192261986</v>
      </c>
      <c r="M29" s="49">
        <f t="shared" ref="M29:AB29" si="8">(M21/L21-1)*100</f>
        <v>28.881182031977602</v>
      </c>
      <c r="N29" s="49">
        <f t="shared" si="8"/>
        <v>-0.95149679887623906</v>
      </c>
      <c r="O29" s="49">
        <f t="shared" si="8"/>
        <v>-17.30043693175789</v>
      </c>
      <c r="P29" s="49">
        <f t="shared" si="8"/>
        <v>0.59126217827398797</v>
      </c>
      <c r="Q29" s="49">
        <f t="shared" si="8"/>
        <v>16.599667899048363</v>
      </c>
      <c r="R29" s="49">
        <f t="shared" si="8"/>
        <v>13.101986932840415</v>
      </c>
      <c r="S29" s="49">
        <f t="shared" si="8"/>
        <v>0.5339952243307744</v>
      </c>
      <c r="T29" s="49">
        <f t="shared" si="8"/>
        <v>-1.9608277720236655</v>
      </c>
      <c r="U29" s="49">
        <f t="shared" si="8"/>
        <v>11.026960116337747</v>
      </c>
      <c r="V29" s="49">
        <f t="shared" si="8"/>
        <v>12.900713007785015</v>
      </c>
      <c r="W29" s="49">
        <f t="shared" si="8"/>
        <v>-8.8902059731281184</v>
      </c>
      <c r="X29" s="49">
        <f t="shared" si="8"/>
        <v>5.7806804247178212</v>
      </c>
      <c r="Y29" s="49">
        <f t="shared" si="8"/>
        <v>5.2711594534694095</v>
      </c>
      <c r="Z29" s="49">
        <f t="shared" si="8"/>
        <v>3.5384597162630316</v>
      </c>
      <c r="AA29" s="49">
        <f t="shared" si="8"/>
        <v>8.1594438054599649E-2</v>
      </c>
      <c r="AB29" s="49">
        <f t="shared" si="8"/>
        <v>-61.198127575956605</v>
      </c>
      <c r="AN29"/>
    </row>
    <row r="30" spans="2:40">
      <c r="D30" s="32" t="s">
        <v>1008</v>
      </c>
      <c r="E30" s="58" t="s">
        <v>1009</v>
      </c>
      <c r="L30" s="49">
        <f>(L22/K22-1)*100</f>
        <v>2.2710885622785115</v>
      </c>
      <c r="M30" s="49">
        <f t="shared" ref="M30:AB30" si="9">(M22/L22-1)*100</f>
        <v>10.08802782666185</v>
      </c>
      <c r="N30" s="49">
        <f t="shared" si="9"/>
        <v>11.82179163295376</v>
      </c>
      <c r="O30" s="49">
        <f t="shared" si="9"/>
        <v>8.2436518692966754</v>
      </c>
      <c r="P30" s="49">
        <f t="shared" si="9"/>
        <v>8.4303931509090759</v>
      </c>
      <c r="Q30" s="49">
        <f t="shared" si="9"/>
        <v>7.4418484015480013</v>
      </c>
      <c r="R30" s="49">
        <f t="shared" si="9"/>
        <v>8.3999660161848233</v>
      </c>
      <c r="S30" s="49">
        <f t="shared" si="9"/>
        <v>6.4490644676428621</v>
      </c>
      <c r="T30" s="49">
        <f t="shared" si="9"/>
        <v>6.0696670806495545</v>
      </c>
      <c r="U30" s="49">
        <f t="shared" si="9"/>
        <v>4.2557953087116962</v>
      </c>
      <c r="V30" s="49">
        <f t="shared" si="9"/>
        <v>5.788361047018542</v>
      </c>
      <c r="W30" s="49">
        <f t="shared" si="9"/>
        <v>8.5201180595983352</v>
      </c>
      <c r="X30" s="49">
        <f t="shared" si="9"/>
        <v>12.553018452839115</v>
      </c>
      <c r="Y30" s="49">
        <f t="shared" si="9"/>
        <v>4.010705140141746</v>
      </c>
      <c r="Z30" s="49">
        <f t="shared" si="9"/>
        <v>5.8368226643020993</v>
      </c>
      <c r="AA30" s="49">
        <f t="shared" si="9"/>
        <v>7.718503612069938</v>
      </c>
      <c r="AB30" s="49">
        <f t="shared" si="9"/>
        <v>-59.136667212980164</v>
      </c>
      <c r="AN30"/>
    </row>
    <row r="31" spans="2:40">
      <c r="D31" s="58"/>
      <c r="E31" s="58"/>
      <c r="AB31"/>
      <c r="AN31"/>
    </row>
    <row r="32" spans="2:40" s="62" customFormat="1">
      <c r="B32" s="63"/>
      <c r="C32" s="62" t="s">
        <v>1029</v>
      </c>
      <c r="E32" s="58" t="s">
        <v>523</v>
      </c>
      <c r="G32" s="64"/>
      <c r="AB32" s="61">
        <f t="shared" ref="AB32:AB38" si="10">AA16*1.039</f>
        <v>145.93855588583301</v>
      </c>
      <c r="AN32" s="46"/>
    </row>
    <row r="33" spans="2:43" s="62" customFormat="1">
      <c r="B33" s="57"/>
      <c r="C33" s="58"/>
      <c r="E33" s="58" t="s">
        <v>520</v>
      </c>
      <c r="F33" s="58"/>
      <c r="G33" s="59"/>
      <c r="H33" s="60"/>
      <c r="I33" s="60"/>
      <c r="J33" s="58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>
        <f t="shared" si="10"/>
        <v>151.76938017709224</v>
      </c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</row>
    <row r="34" spans="2:43">
      <c r="E34" s="58" t="s">
        <v>995</v>
      </c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61">
        <f t="shared" si="10"/>
        <v>172.46680968858129</v>
      </c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</row>
    <row r="35" spans="2:43">
      <c r="E35" s="58" t="s">
        <v>986</v>
      </c>
      <c r="AB35" s="61">
        <f t="shared" si="10"/>
        <v>170.26217937056572</v>
      </c>
    </row>
    <row r="36" spans="2:43">
      <c r="E36" s="58" t="s">
        <v>1017</v>
      </c>
      <c r="AB36" s="61">
        <f t="shared" si="10"/>
        <v>137.56230529595015</v>
      </c>
    </row>
    <row r="37" spans="2:43">
      <c r="E37" s="58" t="s">
        <v>1002</v>
      </c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61">
        <f t="shared" si="10"/>
        <v>152.62732484806787</v>
      </c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</row>
    <row r="38" spans="2:43">
      <c r="B38" s="56"/>
      <c r="C38" s="58"/>
      <c r="D38" s="58"/>
      <c r="E38" s="58" t="s">
        <v>1010</v>
      </c>
      <c r="F38" s="32"/>
      <c r="G38" s="52"/>
      <c r="H38" s="33"/>
      <c r="I38" s="33"/>
      <c r="J38" s="2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61">
        <f t="shared" si="10"/>
        <v>203.14556920735021</v>
      </c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</row>
    <row r="40" spans="2:43" s="62" customFormat="1">
      <c r="B40" s="63"/>
      <c r="C40" s="62" t="s">
        <v>1027</v>
      </c>
      <c r="E40" s="58" t="s">
        <v>524</v>
      </c>
      <c r="G40" s="64"/>
      <c r="AB40" s="200">
        <f t="shared" ref="AB40:AB46" si="11">AB32/AB16</f>
        <v>2.0407607093459479</v>
      </c>
      <c r="AN40" s="46"/>
    </row>
    <row r="41" spans="2:43" s="62" customFormat="1">
      <c r="B41" s="57"/>
      <c r="C41" s="58"/>
      <c r="D41" s="58"/>
      <c r="E41" s="58" t="s">
        <v>521</v>
      </c>
      <c r="F41" s="58"/>
      <c r="G41" s="59"/>
      <c r="H41" s="60"/>
      <c r="I41" s="60"/>
      <c r="J41" s="58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200">
        <f t="shared" si="11"/>
        <v>1.3621393827167689</v>
      </c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</row>
    <row r="42" spans="2:43">
      <c r="D42" s="62"/>
      <c r="E42" s="58" t="s">
        <v>996</v>
      </c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200">
        <f t="shared" si="11"/>
        <v>2.3072706100136289</v>
      </c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</row>
    <row r="43" spans="2:43" s="62" customFormat="1">
      <c r="B43" s="63"/>
      <c r="E43" s="58" t="s">
        <v>987</v>
      </c>
      <c r="G43" s="64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200">
        <f t="shared" si="11"/>
        <v>2.3327374665968788</v>
      </c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</row>
    <row r="44" spans="2:43" s="62" customFormat="1">
      <c r="B44" s="63"/>
      <c r="E44" s="58" t="s">
        <v>1018</v>
      </c>
      <c r="G44" s="64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200">
        <f t="shared" si="11"/>
        <v>1.8870000726467784</v>
      </c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</row>
    <row r="45" spans="2:43">
      <c r="E45" s="58" t="s">
        <v>1003</v>
      </c>
      <c r="AB45" s="200">
        <f t="shared" si="11"/>
        <v>2.6777058298768814</v>
      </c>
    </row>
    <row r="46" spans="2:43">
      <c r="E46" s="58" t="s">
        <v>1011</v>
      </c>
      <c r="AB46" s="200">
        <f t="shared" si="11"/>
        <v>2.5426217812807388</v>
      </c>
    </row>
    <row r="47" spans="2:43">
      <c r="E47" s="58"/>
      <c r="AB47" s="61"/>
    </row>
    <row r="48" spans="2:43">
      <c r="E48" s="58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44"/>
      <c r="Z48" s="44"/>
      <c r="AA48" s="44"/>
      <c r="AB48" s="192"/>
      <c r="AC48" s="44"/>
      <c r="AD48" s="44"/>
      <c r="AE48" s="44"/>
      <c r="AF48" s="44"/>
      <c r="AG48" s="31"/>
      <c r="AH48" s="31"/>
      <c r="AI48" s="31"/>
      <c r="AJ48" s="31"/>
      <c r="AK48" s="31"/>
      <c r="AL48" s="31"/>
      <c r="AM48" s="31"/>
      <c r="AN48" s="44"/>
      <c r="AO48" s="31"/>
      <c r="AP48" s="31"/>
      <c r="AQ48" s="31"/>
    </row>
    <row r="49" spans="2:40" s="62" customFormat="1">
      <c r="B49" s="63" t="s">
        <v>1028</v>
      </c>
      <c r="C49" s="62" t="s">
        <v>1030</v>
      </c>
      <c r="E49" s="58" t="s">
        <v>525</v>
      </c>
      <c r="G49" s="64"/>
      <c r="K49" s="61">
        <f t="shared" ref="K49:AA49" si="12">$AB$40*K2</f>
        <v>3535.2097767999853</v>
      </c>
      <c r="L49" s="61">
        <f t="shared" si="12"/>
        <v>3744.1836734370108</v>
      </c>
      <c r="M49" s="61">
        <f t="shared" si="12"/>
        <v>3854.79290388356</v>
      </c>
      <c r="N49" s="61">
        <f t="shared" si="12"/>
        <v>3817.6510589734644</v>
      </c>
      <c r="O49" s="61">
        <f t="shared" si="12"/>
        <v>3861.5274142244016</v>
      </c>
      <c r="P49" s="61">
        <f t="shared" si="12"/>
        <v>3939.4844733214181</v>
      </c>
      <c r="Q49" s="61">
        <f t="shared" si="12"/>
        <v>4378.4518978256601</v>
      </c>
      <c r="R49" s="61">
        <f t="shared" si="12"/>
        <v>4335.1043036745141</v>
      </c>
      <c r="S49" s="61">
        <f t="shared" si="12"/>
        <v>4491.1020930576278</v>
      </c>
      <c r="T49" s="61">
        <f t="shared" si="12"/>
        <v>4743.7686764817499</v>
      </c>
      <c r="U49" s="61">
        <f t="shared" si="12"/>
        <v>4875.1712177958261</v>
      </c>
      <c r="V49" s="61">
        <f t="shared" si="12"/>
        <v>5017.0020463346582</v>
      </c>
      <c r="W49" s="61">
        <f t="shared" si="12"/>
        <v>4945.581543789679</v>
      </c>
      <c r="X49" s="61">
        <f t="shared" si="12"/>
        <v>4797.4406831375472</v>
      </c>
      <c r="Y49" s="61">
        <f t="shared" si="12"/>
        <v>5255.7751308495535</v>
      </c>
      <c r="Z49" s="61">
        <f t="shared" si="12"/>
        <v>5982.490019447645</v>
      </c>
      <c r="AA49" s="61">
        <f t="shared" si="12"/>
        <v>7071.4399339546435</v>
      </c>
      <c r="AB49" s="47">
        <f>AB2</f>
        <v>7733.2792350470309</v>
      </c>
      <c r="AC49" s="47">
        <f t="shared" ref="AC49:AN49" si="13">AC2</f>
        <v>7466.7111192972061</v>
      </c>
      <c r="AD49" s="47">
        <f t="shared" si="13"/>
        <v>7959.5141212118679</v>
      </c>
      <c r="AE49" s="47">
        <f t="shared" si="13"/>
        <v>7454.5414957012663</v>
      </c>
      <c r="AF49" s="47">
        <f t="shared" si="13"/>
        <v>7803.5814503267402</v>
      </c>
      <c r="AG49" s="47">
        <f t="shared" si="13"/>
        <v>7948.3605218183793</v>
      </c>
      <c r="AH49" s="47">
        <f t="shared" si="13"/>
        <v>7753.2355946832377</v>
      </c>
      <c r="AI49" s="47">
        <f t="shared" si="13"/>
        <v>7749.6418018365157</v>
      </c>
      <c r="AJ49" s="47">
        <f t="shared" si="13"/>
        <v>7905.4</v>
      </c>
      <c r="AK49" s="47">
        <f t="shared" si="13"/>
        <v>8252.4</v>
      </c>
      <c r="AL49" s="47">
        <f t="shared" si="13"/>
        <v>8299.1</v>
      </c>
      <c r="AM49" s="47">
        <f t="shared" si="13"/>
        <v>8625.2000000000007</v>
      </c>
      <c r="AN49" s="47">
        <f t="shared" si="13"/>
        <v>8823.1</v>
      </c>
    </row>
    <row r="50" spans="2:40" s="62" customFormat="1">
      <c r="B50" s="63"/>
      <c r="C50" s="62" t="s">
        <v>1031</v>
      </c>
      <c r="E50" s="58" t="s">
        <v>1025</v>
      </c>
      <c r="G50" s="64"/>
      <c r="K50" s="61"/>
      <c r="L50" s="61">
        <f>100*L49/K49-100</f>
        <v>5.9112163020262187</v>
      </c>
      <c r="M50" s="61">
        <f t="shared" ref="M50:AN50" si="14">100*M49/L49-100</f>
        <v>2.9541614432877026</v>
      </c>
      <c r="N50" s="61">
        <f t="shared" si="14"/>
        <v>-0.9635237439779587</v>
      </c>
      <c r="O50" s="61">
        <f t="shared" si="14"/>
        <v>1.1493024001710381</v>
      </c>
      <c r="P50" s="61">
        <f t="shared" si="14"/>
        <v>2.0188140788500419</v>
      </c>
      <c r="Q50" s="61">
        <f t="shared" si="14"/>
        <v>11.142763157894734</v>
      </c>
      <c r="R50" s="61">
        <f t="shared" si="14"/>
        <v>-0.99002102027597516</v>
      </c>
      <c r="S50" s="61">
        <f t="shared" si="14"/>
        <v>3.5984783399764382</v>
      </c>
      <c r="T50" s="61">
        <f t="shared" si="14"/>
        <v>5.6259372017994309</v>
      </c>
      <c r="U50" s="61">
        <f t="shared" si="14"/>
        <v>2.7700031404468035</v>
      </c>
      <c r="V50" s="61">
        <f t="shared" si="14"/>
        <v>2.9092481515542943</v>
      </c>
      <c r="W50" s="61">
        <f t="shared" si="14"/>
        <v>-1.4235693325490644</v>
      </c>
      <c r="X50" s="61">
        <f t="shared" si="14"/>
        <v>-2.9954184222916496</v>
      </c>
      <c r="Y50" s="61">
        <f t="shared" si="14"/>
        <v>9.5537282893981228</v>
      </c>
      <c r="Z50" s="61">
        <f t="shared" si="14"/>
        <v>13.826978333462762</v>
      </c>
      <c r="AA50" s="61">
        <f t="shared" si="14"/>
        <v>18.202285519358711</v>
      </c>
      <c r="AB50" s="61">
        <f t="shared" si="14"/>
        <v>9.359328613037647</v>
      </c>
      <c r="AC50" s="61">
        <f t="shared" si="14"/>
        <v>-3.4470256103225267</v>
      </c>
      <c r="AD50" s="61">
        <f t="shared" si="14"/>
        <v>6.6000009112585758</v>
      </c>
      <c r="AE50" s="61">
        <f t="shared" si="14"/>
        <v>-6.344264459118989</v>
      </c>
      <c r="AF50" s="61">
        <f t="shared" si="14"/>
        <v>4.6822457803307174</v>
      </c>
      <c r="AG50" s="61">
        <f t="shared" si="14"/>
        <v>1.8552900666600607</v>
      </c>
      <c r="AH50" s="61">
        <f t="shared" si="14"/>
        <v>-2.4549078592940106</v>
      </c>
      <c r="AI50" s="61">
        <f t="shared" si="14"/>
        <v>-4.6352168753728051E-2</v>
      </c>
      <c r="AJ50" s="61">
        <f t="shared" si="14"/>
        <v>2.0098760968096911</v>
      </c>
      <c r="AK50" s="61">
        <f t="shared" si="14"/>
        <v>4.3894047107040848</v>
      </c>
      <c r="AL50" s="61">
        <f t="shared" si="14"/>
        <v>0.56589598177500022</v>
      </c>
      <c r="AM50" s="61">
        <f t="shared" si="14"/>
        <v>3.9293417358508833</v>
      </c>
      <c r="AN50" s="61">
        <f t="shared" si="14"/>
        <v>2.2944395492278318</v>
      </c>
    </row>
    <row r="51" spans="2:40" s="62" customFormat="1">
      <c r="B51" s="57"/>
      <c r="C51" s="58"/>
      <c r="D51" s="58"/>
      <c r="E51" s="58" t="s">
        <v>522</v>
      </c>
      <c r="F51" s="58"/>
      <c r="G51" s="59"/>
      <c r="H51" s="60"/>
      <c r="I51" s="60"/>
      <c r="J51" s="58"/>
      <c r="K51" s="61">
        <f t="shared" ref="K51:AA51" si="15">$AB$41*K10</f>
        <v>1508.7055802970931</v>
      </c>
      <c r="L51" s="61">
        <f t="shared" si="15"/>
        <v>1543.9849903094575</v>
      </c>
      <c r="M51" s="61">
        <f t="shared" si="15"/>
        <v>1592.4771523341744</v>
      </c>
      <c r="N51" s="61">
        <f t="shared" si="15"/>
        <v>1728.5548766675797</v>
      </c>
      <c r="O51" s="61">
        <f t="shared" si="15"/>
        <v>1673.3882316675506</v>
      </c>
      <c r="P51" s="61">
        <f t="shared" si="15"/>
        <v>1629.6635574823424</v>
      </c>
      <c r="Q51" s="61">
        <f t="shared" si="15"/>
        <v>1887.3803286923549</v>
      </c>
      <c r="R51" s="61">
        <f t="shared" si="15"/>
        <v>1865.3136706923435</v>
      </c>
      <c r="S51" s="61">
        <f t="shared" si="15"/>
        <v>2000.9827532109337</v>
      </c>
      <c r="T51" s="61">
        <f t="shared" si="15"/>
        <v>1977.96259764302</v>
      </c>
      <c r="U51" s="61">
        <f t="shared" si="15"/>
        <v>2043.2090740751535</v>
      </c>
      <c r="V51" s="61">
        <f t="shared" si="15"/>
        <v>2049.338701297379</v>
      </c>
      <c r="W51" s="61">
        <f t="shared" si="15"/>
        <v>2024.6839784702054</v>
      </c>
      <c r="X51" s="61">
        <f t="shared" si="15"/>
        <v>1752.93717161821</v>
      </c>
      <c r="Y51" s="61">
        <f t="shared" si="15"/>
        <v>1915.3041860380488</v>
      </c>
      <c r="Z51" s="61">
        <f t="shared" si="15"/>
        <v>1831.3964000626959</v>
      </c>
      <c r="AA51" s="61">
        <f t="shared" si="15"/>
        <v>1907.5399915565633</v>
      </c>
      <c r="AB51" s="47">
        <f>AB10</f>
        <v>2296</v>
      </c>
      <c r="AC51" s="47">
        <f t="shared" ref="AC51:AN51" si="16">AC10</f>
        <v>1858.9</v>
      </c>
      <c r="AD51" s="47">
        <f t="shared" si="16"/>
        <v>2915.4</v>
      </c>
      <c r="AE51" s="47">
        <f t="shared" si="16"/>
        <v>4276.3999999999996</v>
      </c>
      <c r="AF51" s="47">
        <f t="shared" si="16"/>
        <v>4589.3999999999996</v>
      </c>
      <c r="AG51" s="47">
        <f t="shared" si="16"/>
        <v>4612</v>
      </c>
      <c r="AH51" s="47">
        <f t="shared" si="16"/>
        <v>3298.2</v>
      </c>
      <c r="AI51" s="47">
        <f t="shared" si="16"/>
        <v>2854.8</v>
      </c>
      <c r="AJ51" s="47">
        <f t="shared" si="16"/>
        <v>3334.9</v>
      </c>
      <c r="AK51" s="47">
        <f t="shared" si="16"/>
        <v>3068.8</v>
      </c>
      <c r="AL51" s="47">
        <f t="shared" si="16"/>
        <v>3306.4</v>
      </c>
      <c r="AM51" s="47">
        <f t="shared" si="16"/>
        <v>3630.2</v>
      </c>
      <c r="AN51" s="47">
        <f t="shared" si="16"/>
        <v>3858</v>
      </c>
    </row>
    <row r="52" spans="2:40" s="62" customFormat="1">
      <c r="B52" s="57"/>
      <c r="C52" s="58"/>
      <c r="D52" s="58"/>
      <c r="E52" s="58" t="s">
        <v>1025</v>
      </c>
      <c r="F52" s="58"/>
      <c r="G52" s="59"/>
      <c r="H52" s="60"/>
      <c r="I52" s="60"/>
      <c r="J52" s="58"/>
      <c r="K52" s="61"/>
      <c r="L52" s="61">
        <f t="shared" ref="L52:AN52" si="17">100*L51/K51-100</f>
        <v>2.3383893102203075</v>
      </c>
      <c r="M52" s="61">
        <f t="shared" si="17"/>
        <v>3.1407146007939843</v>
      </c>
      <c r="N52" s="61">
        <f t="shared" si="17"/>
        <v>8.5450346420323484</v>
      </c>
      <c r="O52" s="61">
        <f t="shared" si="17"/>
        <v>-3.1914893617021249</v>
      </c>
      <c r="P52" s="61">
        <f t="shared" si="17"/>
        <v>-2.6129426129426179</v>
      </c>
      <c r="Q52" s="61">
        <f t="shared" si="17"/>
        <v>15.814108993647594</v>
      </c>
      <c r="R52" s="61">
        <f t="shared" si="17"/>
        <v>-1.1691685912240075</v>
      </c>
      <c r="S52" s="61">
        <f t="shared" si="17"/>
        <v>7.2732583613261284</v>
      </c>
      <c r="T52" s="61">
        <f t="shared" si="17"/>
        <v>-1.1504424778761262</v>
      </c>
      <c r="U52" s="61">
        <f t="shared" si="17"/>
        <v>3.2986708904345505</v>
      </c>
      <c r="V52" s="61">
        <f t="shared" si="17"/>
        <v>0.29999999999999716</v>
      </c>
      <c r="W52" s="61">
        <f t="shared" si="17"/>
        <v>-1.2030574941841223</v>
      </c>
      <c r="X52" s="61">
        <f t="shared" si="17"/>
        <v>-13.42168998923573</v>
      </c>
      <c r="Y52" s="61">
        <f t="shared" si="17"/>
        <v>9.2625689641774756</v>
      </c>
      <c r="Z52" s="61">
        <f t="shared" si="17"/>
        <v>-4.3809117416968917</v>
      </c>
      <c r="AA52" s="61">
        <f t="shared" si="17"/>
        <v>4.1576794347341206</v>
      </c>
      <c r="AB52" s="61">
        <f t="shared" si="17"/>
        <v>20.364448984707849</v>
      </c>
      <c r="AC52" s="61">
        <f t="shared" si="17"/>
        <v>-19.03745644599303</v>
      </c>
      <c r="AD52" s="61">
        <f t="shared" si="17"/>
        <v>56.834687180590663</v>
      </c>
      <c r="AE52" s="61">
        <f t="shared" si="17"/>
        <v>46.683130959731045</v>
      </c>
      <c r="AF52" s="61">
        <f t="shared" si="17"/>
        <v>7.3192404826489508</v>
      </c>
      <c r="AG52" s="61">
        <f t="shared" si="17"/>
        <v>0.49243909879287173</v>
      </c>
      <c r="AH52" s="61">
        <f t="shared" si="17"/>
        <v>-28.4865568083261</v>
      </c>
      <c r="AI52" s="61">
        <f t="shared" si="17"/>
        <v>-13.443696561760959</v>
      </c>
      <c r="AJ52" s="61">
        <f t="shared" si="17"/>
        <v>16.817290177945907</v>
      </c>
      <c r="AK52" s="61">
        <f t="shared" si="17"/>
        <v>-7.9792497526162691</v>
      </c>
      <c r="AL52" s="61">
        <f t="shared" si="17"/>
        <v>7.7424400417101111</v>
      </c>
      <c r="AM52" s="61">
        <f t="shared" si="17"/>
        <v>9.7931284781030712</v>
      </c>
      <c r="AN52" s="61">
        <f t="shared" si="17"/>
        <v>6.2751363561236388</v>
      </c>
    </row>
    <row r="53" spans="2:40">
      <c r="E53" s="58" t="s">
        <v>997</v>
      </c>
      <c r="K53" s="61">
        <f t="shared" ref="K53:AA53" si="18">$AB$42*K11</f>
        <v>1240.6194070043284</v>
      </c>
      <c r="L53" s="61">
        <f t="shared" si="18"/>
        <v>1272.2290143615148</v>
      </c>
      <c r="M53" s="61">
        <f t="shared" si="18"/>
        <v>1278.9200991305545</v>
      </c>
      <c r="N53" s="61">
        <f t="shared" si="18"/>
        <v>1241.080861126331</v>
      </c>
      <c r="O53" s="61">
        <f t="shared" si="18"/>
        <v>1193.3203594990489</v>
      </c>
      <c r="P53" s="61">
        <f t="shared" si="18"/>
        <v>1162.1722062638648</v>
      </c>
      <c r="Q53" s="61">
        <f t="shared" si="18"/>
        <v>1150.866580274798</v>
      </c>
      <c r="R53" s="61">
        <f t="shared" si="18"/>
        <v>1158.7113003488444</v>
      </c>
      <c r="S53" s="61">
        <f t="shared" si="18"/>
        <v>1200.7036254510924</v>
      </c>
      <c r="T53" s="61">
        <f t="shared" si="18"/>
        <v>1178.7845546559629</v>
      </c>
      <c r="U53" s="61">
        <f t="shared" si="18"/>
        <v>1214.7779761721756</v>
      </c>
      <c r="V53" s="61">
        <f t="shared" si="18"/>
        <v>1194.1255969419435</v>
      </c>
      <c r="W53" s="61">
        <f t="shared" si="18"/>
        <v>1265.5379295924754</v>
      </c>
      <c r="X53" s="61">
        <f t="shared" si="18"/>
        <v>1230.0059621982657</v>
      </c>
      <c r="Y53" s="61">
        <f t="shared" si="18"/>
        <v>1283.3039132895806</v>
      </c>
      <c r="Z53" s="61">
        <f t="shared" si="18"/>
        <v>1422.2016040124008</v>
      </c>
      <c r="AA53" s="61">
        <f t="shared" si="18"/>
        <v>1667.0030157348469</v>
      </c>
      <c r="AB53" s="47">
        <f t="shared" ref="AB53:AN53" si="19">AB11</f>
        <v>1376.6745711238484</v>
      </c>
      <c r="AC53" s="47">
        <f t="shared" si="19"/>
        <v>1302.4260018037328</v>
      </c>
      <c r="AD53" s="47">
        <f t="shared" si="19"/>
        <v>1542.7998008235184</v>
      </c>
      <c r="AE53" s="47">
        <f t="shared" si="19"/>
        <v>1461.7795958034121</v>
      </c>
      <c r="AF53" s="47">
        <f t="shared" si="19"/>
        <v>1409.3194503267405</v>
      </c>
      <c r="AG53" s="47">
        <f t="shared" si="19"/>
        <v>1397.7796892917579</v>
      </c>
      <c r="AH53" s="47">
        <f t="shared" si="19"/>
        <v>1449.023364744613</v>
      </c>
      <c r="AI53" s="47">
        <f t="shared" si="19"/>
        <v>1551.6681361169872</v>
      </c>
      <c r="AJ53" s="47">
        <f t="shared" si="19"/>
        <v>1725.8</v>
      </c>
      <c r="AK53" s="47">
        <f t="shared" si="19"/>
        <v>1483.8</v>
      </c>
      <c r="AL53" s="47">
        <f t="shared" si="19"/>
        <v>1773.2</v>
      </c>
      <c r="AM53" s="47">
        <f t="shared" si="19"/>
        <v>1793</v>
      </c>
      <c r="AN53" s="47">
        <f t="shared" si="19"/>
        <v>1984.3</v>
      </c>
    </row>
    <row r="54" spans="2:40">
      <c r="E54" s="58" t="s">
        <v>1025</v>
      </c>
      <c r="K54" s="61"/>
      <c r="L54" s="61">
        <f t="shared" ref="L54:AN54" si="20">100*L53/K53-100</f>
        <v>2.5478891575227607</v>
      </c>
      <c r="M54" s="61">
        <f t="shared" si="20"/>
        <v>0.52593398621691279</v>
      </c>
      <c r="N54" s="61">
        <f t="shared" si="20"/>
        <v>-2.9586866317878417</v>
      </c>
      <c r="O54" s="61">
        <f t="shared" si="20"/>
        <v>-3.848298940323474</v>
      </c>
      <c r="P54" s="61">
        <f t="shared" si="20"/>
        <v>-2.6102088167053523</v>
      </c>
      <c r="Q54" s="61">
        <f t="shared" si="20"/>
        <v>-0.9728012705975857</v>
      </c>
      <c r="R54" s="61">
        <f t="shared" si="20"/>
        <v>0.68163592622293834</v>
      </c>
      <c r="S54" s="61">
        <f t="shared" si="20"/>
        <v>3.6240541616885622</v>
      </c>
      <c r="T54" s="61">
        <f t="shared" si="20"/>
        <v>-1.8255188316679494</v>
      </c>
      <c r="U54" s="61">
        <f t="shared" si="20"/>
        <v>3.0534351145038272</v>
      </c>
      <c r="V54" s="61">
        <f t="shared" si="20"/>
        <v>-1.7000949667616396</v>
      </c>
      <c r="W54" s="61">
        <f t="shared" si="20"/>
        <v>5.9803033142755595</v>
      </c>
      <c r="X54" s="61">
        <f t="shared" si="20"/>
        <v>-2.8076572470373549</v>
      </c>
      <c r="Y54" s="61">
        <f t="shared" si="20"/>
        <v>4.3331457512661729</v>
      </c>
      <c r="Z54" s="61">
        <f t="shared" si="20"/>
        <v>10.823444804027304</v>
      </c>
      <c r="AA54" s="61">
        <f t="shared" si="20"/>
        <v>17.212848799480867</v>
      </c>
      <c r="AB54" s="61">
        <f t="shared" si="20"/>
        <v>-17.416191924704833</v>
      </c>
      <c r="AC54" s="61">
        <f t="shared" si="20"/>
        <v>-5.3933275791898154</v>
      </c>
      <c r="AD54" s="61">
        <f t="shared" si="20"/>
        <v>18.455850749823128</v>
      </c>
      <c r="AE54" s="61">
        <f t="shared" si="20"/>
        <v>-5.2515047627604758</v>
      </c>
      <c r="AF54" s="61">
        <f t="shared" si="20"/>
        <v>-3.588786273065935</v>
      </c>
      <c r="AG54" s="61">
        <f t="shared" si="20"/>
        <v>-0.81881797858585514</v>
      </c>
      <c r="AH54" s="61">
        <f t="shared" si="20"/>
        <v>3.6660766961651774</v>
      </c>
      <c r="AI54" s="61">
        <f t="shared" si="20"/>
        <v>7.083720930232559</v>
      </c>
      <c r="AJ54" s="61">
        <f t="shared" si="20"/>
        <v>11.222236239172489</v>
      </c>
      <c r="AK54" s="61">
        <f t="shared" si="20"/>
        <v>-14.022482327036741</v>
      </c>
      <c r="AL54" s="61">
        <f t="shared" si="20"/>
        <v>19.503976277126299</v>
      </c>
      <c r="AM54" s="61">
        <f t="shared" si="20"/>
        <v>1.1166253101736885</v>
      </c>
      <c r="AN54" s="61">
        <f t="shared" si="20"/>
        <v>10.669269380925826</v>
      </c>
    </row>
    <row r="55" spans="2:40">
      <c r="E55" s="58" t="s">
        <v>988</v>
      </c>
      <c r="K55" s="61">
        <f t="shared" ref="K55:AA55" si="21">$AB$43*K12</f>
        <v>836.05310802832128</v>
      </c>
      <c r="L55" s="61">
        <f t="shared" si="21"/>
        <v>914.1998131593167</v>
      </c>
      <c r="M55" s="61">
        <f t="shared" si="21"/>
        <v>1030.603412742501</v>
      </c>
      <c r="N55" s="61">
        <f t="shared" si="21"/>
        <v>1185.2639067778741</v>
      </c>
      <c r="O55" s="61">
        <f t="shared" si="21"/>
        <v>1215.1229463503141</v>
      </c>
      <c r="P55" s="61">
        <f t="shared" si="21"/>
        <v>1433.2338994771223</v>
      </c>
      <c r="Q55" s="61">
        <f t="shared" si="21"/>
        <v>1485.720492475552</v>
      </c>
      <c r="R55" s="61">
        <f t="shared" si="21"/>
        <v>1198.093962844157</v>
      </c>
      <c r="S55" s="61">
        <f t="shared" si="21"/>
        <v>911.40052819940047</v>
      </c>
      <c r="T55" s="61">
        <f t="shared" si="21"/>
        <v>1070.2599496746479</v>
      </c>
      <c r="U55" s="61">
        <f t="shared" si="21"/>
        <v>1056.3801617483966</v>
      </c>
      <c r="V55" s="61">
        <f t="shared" si="21"/>
        <v>1334.6734087759376</v>
      </c>
      <c r="W55" s="61">
        <f t="shared" si="21"/>
        <v>1368.2671610323991</v>
      </c>
      <c r="X55" s="61">
        <f t="shared" si="21"/>
        <v>1243.5823434427962</v>
      </c>
      <c r="Y55" s="61">
        <f t="shared" si="21"/>
        <v>1522.8110181944423</v>
      </c>
      <c r="Z55" s="61">
        <f t="shared" si="21"/>
        <v>1404.5412286379808</v>
      </c>
      <c r="AA55" s="61">
        <f t="shared" si="21"/>
        <v>1282.3057853883045</v>
      </c>
      <c r="AB55" s="47">
        <f t="shared" ref="AB55:AN55" si="22">AB12</f>
        <v>1424.8</v>
      </c>
      <c r="AC55" s="47">
        <f t="shared" si="22"/>
        <v>1577.6</v>
      </c>
      <c r="AD55" s="47">
        <f t="shared" si="22"/>
        <v>1419</v>
      </c>
      <c r="AE55" s="47">
        <f t="shared" si="22"/>
        <v>1105.7</v>
      </c>
      <c r="AF55" s="47">
        <f t="shared" si="22"/>
        <v>1090.7</v>
      </c>
      <c r="AG55" s="47">
        <f t="shared" si="22"/>
        <v>1033.7</v>
      </c>
      <c r="AH55" s="47">
        <f t="shared" si="22"/>
        <v>1784.4</v>
      </c>
      <c r="AI55" s="47">
        <f t="shared" si="22"/>
        <v>1887.1</v>
      </c>
      <c r="AJ55" s="47">
        <f t="shared" si="22"/>
        <v>1995.9</v>
      </c>
      <c r="AK55" s="47">
        <f t="shared" si="22"/>
        <v>1720.8</v>
      </c>
      <c r="AL55" s="47">
        <f t="shared" si="22"/>
        <v>1712.5</v>
      </c>
      <c r="AM55" s="47">
        <f t="shared" si="22"/>
        <v>1824.5</v>
      </c>
      <c r="AN55" s="47">
        <f t="shared" si="22"/>
        <v>1647.3</v>
      </c>
    </row>
    <row r="56" spans="2:40">
      <c r="E56" s="58" t="s">
        <v>1025</v>
      </c>
      <c r="K56" s="61"/>
      <c r="L56" s="61">
        <f t="shared" ref="L56:AN56" si="23">100*L55/K55-100</f>
        <v>9.3470982142857082</v>
      </c>
      <c r="M56" s="61">
        <f t="shared" si="23"/>
        <v>12.732840010206687</v>
      </c>
      <c r="N56" s="61">
        <f t="shared" si="23"/>
        <v>15.006790402897252</v>
      </c>
      <c r="O56" s="61">
        <f t="shared" si="23"/>
        <v>2.5191891359968537</v>
      </c>
      <c r="P56" s="61">
        <f t="shared" si="23"/>
        <v>17.94970243808794</v>
      </c>
      <c r="Q56" s="61">
        <f t="shared" si="23"/>
        <v>3.6621093749999858</v>
      </c>
      <c r="R56" s="61">
        <f t="shared" si="23"/>
        <v>-19.359397079604321</v>
      </c>
      <c r="S56" s="61">
        <f t="shared" si="23"/>
        <v>-23.929127725856702</v>
      </c>
      <c r="T56" s="61">
        <f t="shared" si="23"/>
        <v>17.43025339134887</v>
      </c>
      <c r="U56" s="61">
        <f t="shared" si="23"/>
        <v>-1.2968613775065307</v>
      </c>
      <c r="V56" s="61">
        <f t="shared" si="23"/>
        <v>26.344043281439752</v>
      </c>
      <c r="W56" s="61">
        <f t="shared" si="23"/>
        <v>2.517001690119173</v>
      </c>
      <c r="X56" s="61">
        <f t="shared" si="23"/>
        <v>-9.1126076208336855</v>
      </c>
      <c r="Y56" s="61">
        <f t="shared" si="23"/>
        <v>22.45357343837928</v>
      </c>
      <c r="Z56" s="61">
        <f t="shared" si="23"/>
        <v>-7.7665441176470438</v>
      </c>
      <c r="AA56" s="61">
        <f t="shared" si="23"/>
        <v>-8.7028732768642953</v>
      </c>
      <c r="AB56" s="61">
        <f t="shared" si="23"/>
        <v>11.112342799619029</v>
      </c>
      <c r="AC56" s="61">
        <f t="shared" si="23"/>
        <v>10.724312184166209</v>
      </c>
      <c r="AD56" s="61">
        <f t="shared" si="23"/>
        <v>-10.05324543610547</v>
      </c>
      <c r="AE56" s="61">
        <f t="shared" si="23"/>
        <v>-22.078928823114865</v>
      </c>
      <c r="AF56" s="61">
        <f t="shared" si="23"/>
        <v>-1.356606674504846</v>
      </c>
      <c r="AG56" s="61">
        <f t="shared" si="23"/>
        <v>-5.22600165031632</v>
      </c>
      <c r="AH56" s="61">
        <f t="shared" si="23"/>
        <v>72.622617780787465</v>
      </c>
      <c r="AI56" s="61">
        <f t="shared" si="23"/>
        <v>5.7554360008966512</v>
      </c>
      <c r="AJ56" s="61">
        <f t="shared" si="23"/>
        <v>5.7654602299825228</v>
      </c>
      <c r="AK56" s="61">
        <f t="shared" si="23"/>
        <v>-13.783255674131979</v>
      </c>
      <c r="AL56" s="61">
        <f t="shared" si="23"/>
        <v>-0.48233379823338396</v>
      </c>
      <c r="AM56" s="61">
        <f t="shared" si="23"/>
        <v>6.5401459854014661</v>
      </c>
      <c r="AN56" s="61">
        <f t="shared" si="23"/>
        <v>-9.7122499314880741</v>
      </c>
    </row>
    <row r="57" spans="2:40">
      <c r="E57" s="58" t="s">
        <v>1019</v>
      </c>
      <c r="K57" s="61">
        <f t="shared" ref="K57:Z57" si="24">$AB$44*K13</f>
        <v>126.99510488912819</v>
      </c>
      <c r="L57" s="61">
        <f t="shared" si="24"/>
        <v>133.22220512886256</v>
      </c>
      <c r="M57" s="61">
        <f t="shared" si="24"/>
        <v>150.39390578994823</v>
      </c>
      <c r="N57" s="61">
        <f t="shared" si="24"/>
        <v>90.009903465251341</v>
      </c>
      <c r="O57" s="61">
        <f t="shared" si="24"/>
        <v>16.416900632026969</v>
      </c>
      <c r="P57" s="61">
        <f t="shared" si="24"/>
        <v>-28.305001089701676</v>
      </c>
      <c r="Q57" s="61">
        <f t="shared" si="24"/>
        <v>-11.699400450410026</v>
      </c>
      <c r="R57" s="61">
        <f t="shared" si="24"/>
        <v>120.0132046203351</v>
      </c>
      <c r="S57" s="61">
        <f t="shared" si="24"/>
        <v>45.854101765316713</v>
      </c>
      <c r="T57" s="61">
        <f t="shared" si="24"/>
        <v>-44.721901721728649</v>
      </c>
      <c r="U57" s="61">
        <f t="shared" si="24"/>
        <v>47.269351819801798</v>
      </c>
      <c r="V57" s="61">
        <f t="shared" si="24"/>
        <v>192.85140742450076</v>
      </c>
      <c r="W57" s="61">
        <f t="shared" si="24"/>
        <v>-139.54176837215661</v>
      </c>
      <c r="X57" s="61">
        <f t="shared" si="24"/>
        <v>-32.456401249524589</v>
      </c>
      <c r="Y57" s="61">
        <f t="shared" si="24"/>
        <v>-34.532101329436045</v>
      </c>
      <c r="Z57" s="61">
        <f t="shared" si="24"/>
        <v>103.78500399557281</v>
      </c>
      <c r="AA57" s="61">
        <f>$AB$44*AA13</f>
        <v>-60.572702331961587</v>
      </c>
      <c r="AB57" s="47">
        <f t="shared" ref="AB57:AN57" si="25">AB13</f>
        <v>194.40466392318243</v>
      </c>
      <c r="AC57" s="47">
        <f t="shared" si="25"/>
        <v>194.38511749347259</v>
      </c>
      <c r="AD57" s="47">
        <f t="shared" si="25"/>
        <v>454.81432038834947</v>
      </c>
      <c r="AE57" s="47">
        <f t="shared" si="25"/>
        <v>417.66189989785494</v>
      </c>
      <c r="AF57" s="47">
        <f t="shared" si="25"/>
        <v>306.66199999999998</v>
      </c>
      <c r="AG57" s="47">
        <f t="shared" si="25"/>
        <v>364.58083252662152</v>
      </c>
      <c r="AH57" s="47">
        <f t="shared" si="25"/>
        <v>129.01222993862518</v>
      </c>
      <c r="AI57" s="47">
        <f t="shared" si="25"/>
        <v>159.87366571952771</v>
      </c>
      <c r="AJ57" s="47">
        <f t="shared" si="25"/>
        <v>410.1</v>
      </c>
      <c r="AK57" s="47">
        <f t="shared" si="25"/>
        <v>412.1</v>
      </c>
      <c r="AL57" s="47">
        <f t="shared" si="25"/>
        <v>433.3</v>
      </c>
      <c r="AM57" s="47">
        <f t="shared" si="25"/>
        <v>110</v>
      </c>
      <c r="AN57" s="47">
        <f t="shared" si="25"/>
        <v>250.8</v>
      </c>
    </row>
    <row r="58" spans="2:40">
      <c r="E58" s="58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</row>
    <row r="59" spans="2:40" s="62" customFormat="1">
      <c r="B59" s="57"/>
      <c r="C59" s="58"/>
      <c r="D59" s="58"/>
      <c r="E59" s="58" t="s">
        <v>1004</v>
      </c>
      <c r="F59" s="58"/>
      <c r="G59" s="59"/>
      <c r="H59" s="60"/>
      <c r="I59" s="60"/>
      <c r="J59" s="58"/>
      <c r="K59" s="61">
        <f t="shared" ref="K59:AA59" si="26">$AB45*K14</f>
        <v>1761.127124310025</v>
      </c>
      <c r="L59" s="61">
        <f t="shared" si="26"/>
        <v>1920.1828506047118</v>
      </c>
      <c r="M59" s="61">
        <f t="shared" si="26"/>
        <v>1910.2753390341672</v>
      </c>
      <c r="N59" s="61">
        <f t="shared" si="26"/>
        <v>1915.8985212769087</v>
      </c>
      <c r="O59" s="61">
        <f t="shared" si="26"/>
        <v>2019.2579663101565</v>
      </c>
      <c r="P59" s="61">
        <f t="shared" si="26"/>
        <v>2011.760389986501</v>
      </c>
      <c r="Q59" s="61">
        <f t="shared" si="26"/>
        <v>2076.6944885904322</v>
      </c>
      <c r="R59" s="61">
        <f t="shared" si="26"/>
        <v>2142.0281009041814</v>
      </c>
      <c r="S59" s="61">
        <f t="shared" si="26"/>
        <v>2404.3120646464517</v>
      </c>
      <c r="T59" s="61">
        <f t="shared" si="26"/>
        <v>2692.8589671681548</v>
      </c>
      <c r="U59" s="61">
        <f t="shared" si="26"/>
        <v>2665.7873612280996</v>
      </c>
      <c r="V59" s="61">
        <f t="shared" si="26"/>
        <v>2627.6327308581835</v>
      </c>
      <c r="W59" s="61">
        <f t="shared" si="26"/>
        <v>2604.0689195552673</v>
      </c>
      <c r="X59" s="61">
        <f t="shared" si="26"/>
        <v>2485.0448954172398</v>
      </c>
      <c r="Y59" s="61">
        <f t="shared" si="26"/>
        <v>2878.5337671176476</v>
      </c>
      <c r="Z59" s="61">
        <f t="shared" si="26"/>
        <v>3686.3976159915028</v>
      </c>
      <c r="AA59" s="61">
        <f t="shared" si="26"/>
        <v>4670.4545084712563</v>
      </c>
      <c r="AB59" s="47">
        <f t="shared" ref="AB59:AN59" si="27">AB14</f>
        <v>5194.1000000000004</v>
      </c>
      <c r="AC59" s="47">
        <f t="shared" si="27"/>
        <v>5652</v>
      </c>
      <c r="AD59" s="47">
        <f t="shared" si="27"/>
        <v>5208.2</v>
      </c>
      <c r="AE59" s="47">
        <f t="shared" si="27"/>
        <v>3977.3</v>
      </c>
      <c r="AF59" s="47">
        <f t="shared" si="27"/>
        <v>4217.2</v>
      </c>
      <c r="AG59" s="47">
        <f t="shared" si="27"/>
        <v>4883.6000000000004</v>
      </c>
      <c r="AH59" s="47">
        <f t="shared" si="27"/>
        <v>5229.7</v>
      </c>
      <c r="AI59" s="47">
        <f t="shared" si="27"/>
        <v>5775.4</v>
      </c>
      <c r="AJ59" s="47">
        <f t="shared" si="27"/>
        <v>5702.8</v>
      </c>
      <c r="AK59" s="47">
        <f t="shared" si="27"/>
        <v>6516.3</v>
      </c>
      <c r="AL59" s="47">
        <f t="shared" si="27"/>
        <v>6702.9</v>
      </c>
      <c r="AM59" s="47">
        <f t="shared" si="27"/>
        <v>7159.1</v>
      </c>
      <c r="AN59" s="47">
        <f t="shared" si="27"/>
        <v>7187</v>
      </c>
    </row>
    <row r="60" spans="2:40" s="62" customFormat="1">
      <c r="B60" s="57"/>
      <c r="C60" s="58"/>
      <c r="D60" s="58"/>
      <c r="E60" s="58" t="s">
        <v>1025</v>
      </c>
      <c r="F60" s="58"/>
      <c r="G60" s="59"/>
      <c r="H60" s="60"/>
      <c r="I60" s="60"/>
      <c r="J60" s="58"/>
      <c r="K60" s="61"/>
      <c r="L60" s="61">
        <f t="shared" ref="L60:AN60" si="28">100*L59/K59-100</f>
        <v>9.0314733161015681</v>
      </c>
      <c r="M60" s="61">
        <f t="shared" si="28"/>
        <v>-0.51596708966673077</v>
      </c>
      <c r="N60" s="61">
        <f t="shared" si="28"/>
        <v>0.29436501261564274</v>
      </c>
      <c r="O60" s="61">
        <f t="shared" si="28"/>
        <v>5.394828791055204</v>
      </c>
      <c r="P60" s="61">
        <f t="shared" si="28"/>
        <v>-0.37130354064449023</v>
      </c>
      <c r="Q60" s="61">
        <f t="shared" si="28"/>
        <v>3.2277252761879254</v>
      </c>
      <c r="R60" s="61">
        <f t="shared" si="28"/>
        <v>3.1460387010558719</v>
      </c>
      <c r="S60" s="61">
        <f t="shared" si="28"/>
        <v>12.244655596794288</v>
      </c>
      <c r="T60" s="61">
        <f t="shared" si="28"/>
        <v>12.001225080743964</v>
      </c>
      <c r="U60" s="61">
        <f t="shared" si="28"/>
        <v>-1.0053109453602076</v>
      </c>
      <c r="V60" s="61">
        <f t="shared" si="28"/>
        <v>-1.431270585375529</v>
      </c>
      <c r="W60" s="61">
        <f t="shared" si="28"/>
        <v>-0.8967695913583924</v>
      </c>
      <c r="X60" s="61">
        <f t="shared" si="28"/>
        <v>-4.5706940874036093</v>
      </c>
      <c r="Y60" s="61">
        <f t="shared" si="28"/>
        <v>15.83427617046496</v>
      </c>
      <c r="Z60" s="61">
        <f t="shared" si="28"/>
        <v>28.06511627906977</v>
      </c>
      <c r="AA60" s="61">
        <f t="shared" si="28"/>
        <v>26.694268903900621</v>
      </c>
      <c r="AB60" s="61">
        <f t="shared" si="28"/>
        <v>11.211874359956994</v>
      </c>
      <c r="AC60" s="61">
        <f t="shared" si="28"/>
        <v>8.8157717410138332</v>
      </c>
      <c r="AD60" s="61">
        <f t="shared" si="28"/>
        <v>-7.8520877565463536</v>
      </c>
      <c r="AE60" s="61">
        <f t="shared" si="28"/>
        <v>-23.633885027456699</v>
      </c>
      <c r="AF60" s="61">
        <f t="shared" si="28"/>
        <v>6.0317300681366675</v>
      </c>
      <c r="AG60" s="61">
        <f t="shared" si="28"/>
        <v>15.801953903063662</v>
      </c>
      <c r="AH60" s="61">
        <f t="shared" si="28"/>
        <v>7.0869850110574077</v>
      </c>
      <c r="AI60" s="61">
        <f t="shared" si="28"/>
        <v>10.434632961737776</v>
      </c>
      <c r="AJ60" s="61">
        <f t="shared" si="28"/>
        <v>-1.2570557883436635</v>
      </c>
      <c r="AK60" s="61">
        <f t="shared" si="28"/>
        <v>14.264922494213366</v>
      </c>
      <c r="AL60" s="61">
        <f t="shared" si="28"/>
        <v>2.8635882325859683</v>
      </c>
      <c r="AM60" s="61">
        <f t="shared" si="28"/>
        <v>6.8060093392412284</v>
      </c>
      <c r="AN60" s="61">
        <f t="shared" si="28"/>
        <v>0.38971379083962177</v>
      </c>
    </row>
    <row r="61" spans="2:40" s="62" customFormat="1">
      <c r="B61" s="57"/>
      <c r="C61" s="58"/>
      <c r="D61" s="58"/>
      <c r="E61" s="58" t="s">
        <v>1012</v>
      </c>
      <c r="F61" s="58"/>
      <c r="G61" s="59"/>
      <c r="H61" s="60"/>
      <c r="I61" s="60"/>
      <c r="J61" s="58"/>
      <c r="K61" s="61">
        <f t="shared" ref="K61:AA61" si="29">$AB46*K15</f>
        <v>2425.1526549855685</v>
      </c>
      <c r="L61" s="61">
        <f t="shared" si="29"/>
        <v>2475.4965662549275</v>
      </c>
      <c r="M61" s="61">
        <f t="shared" si="29"/>
        <v>2668.4815594541355</v>
      </c>
      <c r="N61" s="61">
        <f t="shared" si="29"/>
        <v>2920.2011158009286</v>
      </c>
      <c r="O61" s="61">
        <f t="shared" si="29"/>
        <v>2925.2863593634902</v>
      </c>
      <c r="P61" s="61">
        <f t="shared" si="29"/>
        <v>2890.706703138072</v>
      </c>
      <c r="Q61" s="61">
        <f t="shared" si="29"/>
        <v>2911.6833328336384</v>
      </c>
      <c r="R61" s="61">
        <f t="shared" si="29"/>
        <v>2859.1527668323779</v>
      </c>
      <c r="S61" s="61">
        <f t="shared" si="29"/>
        <v>2800.9521542588618</v>
      </c>
      <c r="T61" s="61">
        <f t="shared" si="29"/>
        <v>2744.1220148254561</v>
      </c>
      <c r="U61" s="61">
        <f t="shared" si="29"/>
        <v>2824.9799300919649</v>
      </c>
      <c r="V61" s="61">
        <f t="shared" si="29"/>
        <v>3100.2187379156048</v>
      </c>
      <c r="W61" s="61">
        <f t="shared" si="29"/>
        <v>2788.2390453524581</v>
      </c>
      <c r="X61" s="61">
        <f t="shared" si="29"/>
        <v>2321.7696533586936</v>
      </c>
      <c r="Y61" s="61">
        <f t="shared" si="29"/>
        <v>2787.98478317433</v>
      </c>
      <c r="Z61" s="61">
        <f t="shared" si="29"/>
        <v>2703.5697400358094</v>
      </c>
      <c r="AA61" s="61">
        <f t="shared" si="29"/>
        <v>2338.4492522438954</v>
      </c>
      <c r="AB61" s="47">
        <f t="shared" ref="AB61:AN61" si="30">AB15</f>
        <v>2752.7</v>
      </c>
      <c r="AC61" s="47">
        <f t="shared" si="30"/>
        <v>3118.6</v>
      </c>
      <c r="AD61" s="47">
        <f t="shared" si="30"/>
        <v>3580.7</v>
      </c>
      <c r="AE61" s="47">
        <f t="shared" si="30"/>
        <v>3784.3</v>
      </c>
      <c r="AF61" s="47">
        <f t="shared" si="30"/>
        <v>3809.7</v>
      </c>
      <c r="AG61" s="47">
        <f t="shared" si="30"/>
        <v>4343.3</v>
      </c>
      <c r="AH61" s="47">
        <f t="shared" si="30"/>
        <v>4137.1000000000004</v>
      </c>
      <c r="AI61" s="47">
        <f t="shared" si="30"/>
        <v>4479.2</v>
      </c>
      <c r="AJ61" s="47">
        <f t="shared" si="30"/>
        <v>5264.1</v>
      </c>
      <c r="AK61" s="47">
        <f t="shared" si="30"/>
        <v>4949.3999999999996</v>
      </c>
      <c r="AL61" s="47">
        <f t="shared" si="30"/>
        <v>5629.2</v>
      </c>
      <c r="AM61" s="47">
        <f t="shared" si="30"/>
        <v>5891.6</v>
      </c>
      <c r="AN61" s="47">
        <f t="shared" si="30"/>
        <v>6104.3</v>
      </c>
    </row>
    <row r="62" spans="2:40" s="62" customFormat="1">
      <c r="B62" s="57"/>
      <c r="C62" s="58"/>
      <c r="D62" s="58"/>
      <c r="E62" s="58" t="s">
        <v>1025</v>
      </c>
      <c r="F62" s="58"/>
      <c r="G62" s="59"/>
      <c r="H62" s="60"/>
      <c r="I62" s="60"/>
      <c r="J62" s="58"/>
      <c r="K62" s="61"/>
      <c r="L62" s="61">
        <f t="shared" ref="L62:AN62" si="31">100*L61/K61-100</f>
        <v>2.0759068987209304</v>
      </c>
      <c r="M62" s="61">
        <f t="shared" si="31"/>
        <v>7.7958093672966413</v>
      </c>
      <c r="N62" s="61">
        <f t="shared" si="31"/>
        <v>9.4330633635064345</v>
      </c>
      <c r="O62" s="61">
        <f t="shared" si="31"/>
        <v>0.17414018284721067</v>
      </c>
      <c r="P62" s="61">
        <f t="shared" si="31"/>
        <v>-1.1820947414167762</v>
      </c>
      <c r="Q62" s="61">
        <f t="shared" si="31"/>
        <v>0.72565748966488286</v>
      </c>
      <c r="R62" s="61">
        <f t="shared" si="31"/>
        <v>-1.8041304632580903</v>
      </c>
      <c r="S62" s="61">
        <f t="shared" si="31"/>
        <v>-2.0355894672251509</v>
      </c>
      <c r="T62" s="61">
        <f t="shared" si="31"/>
        <v>-2.028957879448086</v>
      </c>
      <c r="U62" s="61">
        <f t="shared" si="31"/>
        <v>2.9465860056391051</v>
      </c>
      <c r="V62" s="61">
        <f t="shared" si="31"/>
        <v>9.7430358669726758</v>
      </c>
      <c r="W62" s="61">
        <f t="shared" si="31"/>
        <v>-10.063150988271971</v>
      </c>
      <c r="X62" s="61">
        <f t="shared" si="31"/>
        <v>-16.729892394674451</v>
      </c>
      <c r="Y62" s="61">
        <f t="shared" si="31"/>
        <v>20.080162954201981</v>
      </c>
      <c r="Z62" s="61">
        <f t="shared" si="31"/>
        <v>-3.0278157774737906</v>
      </c>
      <c r="AA62" s="61">
        <f t="shared" si="31"/>
        <v>-13.505125552525158</v>
      </c>
      <c r="AB62" s="61">
        <f t="shared" si="31"/>
        <v>17.714763207223925</v>
      </c>
      <c r="AC62" s="61">
        <f t="shared" si="31"/>
        <v>13.292403821702337</v>
      </c>
      <c r="AD62" s="61">
        <f t="shared" si="31"/>
        <v>14.817546334893862</v>
      </c>
      <c r="AE62" s="61">
        <f t="shared" si="31"/>
        <v>5.6860390426453051</v>
      </c>
      <c r="AF62" s="61">
        <f t="shared" si="31"/>
        <v>0.67119414422745649</v>
      </c>
      <c r="AG62" s="61">
        <f t="shared" si="31"/>
        <v>14.006352206210465</v>
      </c>
      <c r="AH62" s="61">
        <f t="shared" si="31"/>
        <v>-4.7475421914212603</v>
      </c>
      <c r="AI62" s="61">
        <f t="shared" si="31"/>
        <v>8.2690773730390816</v>
      </c>
      <c r="AJ62" s="61">
        <f t="shared" si="31"/>
        <v>17.523218431862844</v>
      </c>
      <c r="AK62" s="61">
        <f t="shared" si="31"/>
        <v>-5.9782298968484753</v>
      </c>
      <c r="AL62" s="61">
        <f t="shared" si="31"/>
        <v>13.734998181597774</v>
      </c>
      <c r="AM62" s="61">
        <f t="shared" si="31"/>
        <v>4.6614083706388101</v>
      </c>
      <c r="AN62" s="61">
        <f t="shared" si="31"/>
        <v>3.6102247267295695</v>
      </c>
    </row>
    <row r="63" spans="2:40" s="62" customFormat="1">
      <c r="B63" s="57"/>
      <c r="C63" s="58"/>
      <c r="D63" s="58"/>
      <c r="E63" s="58"/>
      <c r="F63" s="58"/>
      <c r="G63" s="59"/>
      <c r="H63" s="60"/>
      <c r="I63" s="60"/>
      <c r="J63" s="58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</row>
    <row r="64" spans="2:40" s="66" customFormat="1">
      <c r="B64" s="198"/>
      <c r="C64" s="99"/>
      <c r="D64" s="99"/>
      <c r="E64" s="99" t="s">
        <v>1020</v>
      </c>
      <c r="F64" s="99"/>
      <c r="G64" s="199"/>
      <c r="J64" s="99"/>
      <c r="K64" s="99">
        <f t="shared" ref="K64:AM64" si="32">SUM(K51+K53+K55+K57+K59-K61)</f>
        <v>3048.3476695433269</v>
      </c>
      <c r="L64" s="99">
        <f t="shared" si="32"/>
        <v>3308.3223073089357</v>
      </c>
      <c r="M64" s="99">
        <f t="shared" si="32"/>
        <v>3294.1883495772095</v>
      </c>
      <c r="N64" s="99">
        <f t="shared" si="32"/>
        <v>3240.6069535130159</v>
      </c>
      <c r="O64" s="99">
        <f t="shared" si="32"/>
        <v>3192.2200450956061</v>
      </c>
      <c r="P64" s="99">
        <f t="shared" si="32"/>
        <v>3317.8183489820567</v>
      </c>
      <c r="Q64" s="99">
        <f t="shared" si="32"/>
        <v>3677.279156749089</v>
      </c>
      <c r="R64" s="99">
        <f t="shared" si="32"/>
        <v>3625.0074725774848</v>
      </c>
      <c r="S64" s="99">
        <f t="shared" si="32"/>
        <v>3762.3009190143339</v>
      </c>
      <c r="T64" s="99">
        <f t="shared" si="32"/>
        <v>4131.0221525946008</v>
      </c>
      <c r="U64" s="99">
        <f t="shared" si="32"/>
        <v>4202.4439949516627</v>
      </c>
      <c r="V64" s="99">
        <f t="shared" si="32"/>
        <v>4298.4031073823398</v>
      </c>
      <c r="W64" s="99">
        <f t="shared" si="32"/>
        <v>4334.7771749257317</v>
      </c>
      <c r="X64" s="99">
        <f t="shared" si="32"/>
        <v>4357.3443180682934</v>
      </c>
      <c r="Y64" s="99">
        <f t="shared" si="32"/>
        <v>4777.4360001359528</v>
      </c>
      <c r="Z64" s="99">
        <f t="shared" si="32"/>
        <v>5744.7521126643423</v>
      </c>
      <c r="AA64" s="99">
        <f t="shared" si="32"/>
        <v>7128.2813465751133</v>
      </c>
      <c r="AB64" s="99">
        <f t="shared" si="32"/>
        <v>7733.2792350470309</v>
      </c>
      <c r="AC64" s="99">
        <f t="shared" si="32"/>
        <v>7466.7111192972061</v>
      </c>
      <c r="AD64" s="99">
        <f t="shared" si="32"/>
        <v>7959.5141212118679</v>
      </c>
      <c r="AE64" s="99">
        <f t="shared" si="32"/>
        <v>7454.5414957012663</v>
      </c>
      <c r="AF64" s="99">
        <f t="shared" si="32"/>
        <v>7803.5814503267402</v>
      </c>
      <c r="AG64" s="99">
        <f t="shared" si="32"/>
        <v>7948.3605218183793</v>
      </c>
      <c r="AH64" s="99">
        <f t="shared" si="32"/>
        <v>7753.2355946832377</v>
      </c>
      <c r="AI64" s="99">
        <f t="shared" si="32"/>
        <v>7749.6418018365157</v>
      </c>
      <c r="AJ64" s="99">
        <f t="shared" si="32"/>
        <v>7905.4</v>
      </c>
      <c r="AK64" s="99">
        <f t="shared" si="32"/>
        <v>8252.4000000000015</v>
      </c>
      <c r="AL64" s="99">
        <f t="shared" si="32"/>
        <v>8299.0999999999985</v>
      </c>
      <c r="AM64" s="99">
        <f t="shared" si="32"/>
        <v>8625.1999999999989</v>
      </c>
      <c r="AN64" s="99">
        <f>SUM(AN51+AN53+AN55+AN57+AN59-AN61)</f>
        <v>8823.1000000000022</v>
      </c>
    </row>
    <row r="65" spans="2:40" s="66" customFormat="1">
      <c r="B65" s="198"/>
      <c r="C65" s="99"/>
      <c r="D65" s="99"/>
      <c r="E65" s="99" t="s">
        <v>1025</v>
      </c>
      <c r="F65" s="99"/>
      <c r="G65" s="199"/>
      <c r="J65" s="99"/>
      <c r="K65" s="99"/>
      <c r="L65" s="61">
        <f t="shared" ref="L65:AN65" si="33">100*L64/K64-100</f>
        <v>8.5283788448105611</v>
      </c>
      <c r="M65" s="61">
        <f t="shared" si="33"/>
        <v>-0.42722432758442608</v>
      </c>
      <c r="N65" s="61">
        <f t="shared" si="33"/>
        <v>-1.6265431838792921</v>
      </c>
      <c r="O65" s="61">
        <f t="shared" si="33"/>
        <v>-1.4931433867645012</v>
      </c>
      <c r="P65" s="61">
        <f t="shared" si="33"/>
        <v>3.9345127250677621</v>
      </c>
      <c r="Q65" s="61">
        <f t="shared" si="33"/>
        <v>10.83425220905535</v>
      </c>
      <c r="R65" s="61">
        <f t="shared" si="33"/>
        <v>-1.421477183087049</v>
      </c>
      <c r="S65" s="61">
        <f t="shared" si="33"/>
        <v>3.7873976116035237</v>
      </c>
      <c r="T65" s="61">
        <f t="shared" si="33"/>
        <v>9.8004184544830792</v>
      </c>
      <c r="U65" s="61">
        <f t="shared" si="33"/>
        <v>1.7289145329855842</v>
      </c>
      <c r="V65" s="61">
        <f t="shared" si="33"/>
        <v>2.2834120465603149</v>
      </c>
      <c r="W65" s="61">
        <f t="shared" si="33"/>
        <v>0.84622280960390128</v>
      </c>
      <c r="X65" s="61">
        <f t="shared" si="33"/>
        <v>0.52060676320573407</v>
      </c>
      <c r="Y65" s="61">
        <f t="shared" si="33"/>
        <v>9.6410026704957659</v>
      </c>
      <c r="Z65" s="61">
        <f t="shared" si="33"/>
        <v>20.247599601561646</v>
      </c>
      <c r="AA65" s="61">
        <f t="shared" si="33"/>
        <v>24.083358285569403</v>
      </c>
      <c r="AB65" s="61">
        <f t="shared" si="33"/>
        <v>8.4872896993971381</v>
      </c>
      <c r="AC65" s="61">
        <f t="shared" si="33"/>
        <v>-3.4470256103225267</v>
      </c>
      <c r="AD65" s="61">
        <f t="shared" si="33"/>
        <v>6.6000009112585758</v>
      </c>
      <c r="AE65" s="61">
        <f t="shared" si="33"/>
        <v>-6.344264459118989</v>
      </c>
      <c r="AF65" s="61">
        <f t="shared" si="33"/>
        <v>4.6822457803307174</v>
      </c>
      <c r="AG65" s="61">
        <f t="shared" si="33"/>
        <v>1.8552900666600607</v>
      </c>
      <c r="AH65" s="61">
        <f t="shared" si="33"/>
        <v>-2.4549078592940106</v>
      </c>
      <c r="AI65" s="61">
        <f t="shared" si="33"/>
        <v>-4.6352168753728051E-2</v>
      </c>
      <c r="AJ65" s="61">
        <f t="shared" si="33"/>
        <v>2.0098760968096911</v>
      </c>
      <c r="AK65" s="61">
        <f t="shared" si="33"/>
        <v>4.389404710704099</v>
      </c>
      <c r="AL65" s="61">
        <f t="shared" si="33"/>
        <v>0.5658959817749718</v>
      </c>
      <c r="AM65" s="61">
        <f t="shared" si="33"/>
        <v>3.9293417358508833</v>
      </c>
      <c r="AN65" s="61">
        <f t="shared" si="33"/>
        <v>2.2944395492278886</v>
      </c>
    </row>
    <row r="66" spans="2:40" s="66" customFormat="1">
      <c r="B66" s="198"/>
      <c r="C66" s="99"/>
      <c r="D66" s="99"/>
      <c r="E66" s="99"/>
      <c r="F66" s="99"/>
      <c r="G66" s="199"/>
      <c r="J66" s="99"/>
      <c r="K66" s="99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</row>
    <row r="67" spans="2:40" s="66" customFormat="1">
      <c r="B67" s="198"/>
      <c r="C67" s="99"/>
      <c r="D67" s="99"/>
      <c r="E67" s="99" t="s">
        <v>1024</v>
      </c>
      <c r="F67" s="99"/>
      <c r="G67" s="199"/>
      <c r="J67" s="99"/>
      <c r="K67" s="99">
        <f>K49-K64</f>
        <v>486.86210725665842</v>
      </c>
      <c r="L67" s="99">
        <f t="shared" ref="L67:AN67" si="34">L49-L64</f>
        <v>435.86136612807513</v>
      </c>
      <c r="M67" s="99">
        <f t="shared" si="34"/>
        <v>560.60455430635056</v>
      </c>
      <c r="N67" s="99">
        <f t="shared" si="34"/>
        <v>577.04410546044846</v>
      </c>
      <c r="O67" s="99">
        <f t="shared" si="34"/>
        <v>669.30736912879547</v>
      </c>
      <c r="P67" s="99">
        <f t="shared" si="34"/>
        <v>621.66612433936143</v>
      </c>
      <c r="Q67" s="99">
        <f t="shared" si="34"/>
        <v>701.17274107657113</v>
      </c>
      <c r="R67" s="99">
        <f t="shared" si="34"/>
        <v>710.09683109702928</v>
      </c>
      <c r="S67" s="99">
        <f t="shared" si="34"/>
        <v>728.80117404329394</v>
      </c>
      <c r="T67" s="99">
        <f t="shared" si="34"/>
        <v>612.74652388714912</v>
      </c>
      <c r="U67" s="99">
        <f t="shared" si="34"/>
        <v>672.72722284416341</v>
      </c>
      <c r="V67" s="99">
        <f t="shared" si="34"/>
        <v>718.59893895231835</v>
      </c>
      <c r="W67" s="99">
        <f t="shared" si="34"/>
        <v>610.80436886394727</v>
      </c>
      <c r="X67" s="99">
        <f t="shared" si="34"/>
        <v>440.09636506925381</v>
      </c>
      <c r="Y67" s="99">
        <f t="shared" si="34"/>
        <v>478.33913071360075</v>
      </c>
      <c r="Z67" s="99">
        <f t="shared" si="34"/>
        <v>237.73790678330261</v>
      </c>
      <c r="AA67" s="99">
        <f t="shared" si="34"/>
        <v>-56.841412620469782</v>
      </c>
      <c r="AB67" s="99">
        <f t="shared" si="34"/>
        <v>0</v>
      </c>
      <c r="AC67" s="99">
        <f t="shared" si="34"/>
        <v>0</v>
      </c>
      <c r="AD67" s="99">
        <f t="shared" si="34"/>
        <v>0</v>
      </c>
      <c r="AE67" s="99">
        <f t="shared" si="34"/>
        <v>0</v>
      </c>
      <c r="AF67" s="99">
        <f t="shared" si="34"/>
        <v>0</v>
      </c>
      <c r="AG67" s="99">
        <f t="shared" si="34"/>
        <v>0</v>
      </c>
      <c r="AH67" s="99">
        <f t="shared" si="34"/>
        <v>0</v>
      </c>
      <c r="AI67" s="99">
        <f t="shared" si="34"/>
        <v>0</v>
      </c>
      <c r="AJ67" s="99">
        <f t="shared" si="34"/>
        <v>0</v>
      </c>
      <c r="AK67" s="99">
        <f t="shared" si="34"/>
        <v>0</v>
      </c>
      <c r="AL67" s="99">
        <f t="shared" si="34"/>
        <v>0</v>
      </c>
      <c r="AM67" s="99">
        <f t="shared" si="34"/>
        <v>0</v>
      </c>
      <c r="AN67" s="99">
        <f t="shared" si="34"/>
        <v>0</v>
      </c>
    </row>
    <row r="68" spans="2:40" s="66" customFormat="1">
      <c r="B68" s="198"/>
      <c r="C68" s="99"/>
      <c r="D68" s="99"/>
      <c r="E68" s="99" t="s">
        <v>1021</v>
      </c>
      <c r="F68" s="99"/>
      <c r="G68" s="199"/>
      <c r="J68" s="99"/>
      <c r="K68" s="99">
        <f>100*(K49/K64)-100</f>
        <v>15.971344480191647</v>
      </c>
      <c r="L68" s="99">
        <f t="shared" ref="L68:AN68" si="35">100*(L49/L64)-100</f>
        <v>13.174694773999036</v>
      </c>
      <c r="M68" s="99">
        <f t="shared" si="35"/>
        <v>17.017987279880373</v>
      </c>
      <c r="N68" s="99">
        <f t="shared" si="35"/>
        <v>17.806667508223953</v>
      </c>
      <c r="O68" s="99">
        <f t="shared" si="35"/>
        <v>20.966830596690585</v>
      </c>
      <c r="P68" s="99">
        <f t="shared" si="35"/>
        <v>18.73719592062946</v>
      </c>
      <c r="Q68" s="99">
        <f t="shared" si="35"/>
        <v>19.0677049848031</v>
      </c>
      <c r="R68" s="99">
        <f t="shared" si="35"/>
        <v>19.588837718784902</v>
      </c>
      <c r="S68" s="99">
        <f t="shared" si="35"/>
        <v>19.371155836046967</v>
      </c>
      <c r="T68" s="99">
        <f t="shared" si="35"/>
        <v>14.832806536810665</v>
      </c>
      <c r="U68" s="99">
        <f t="shared" si="35"/>
        <v>16.007999717600072</v>
      </c>
      <c r="V68" s="99">
        <f t="shared" si="35"/>
        <v>16.717811731481234</v>
      </c>
      <c r="W68" s="99">
        <f t="shared" si="35"/>
        <v>14.090790465473276</v>
      </c>
      <c r="X68" s="99">
        <f t="shared" si="35"/>
        <v>10.100105315164967</v>
      </c>
      <c r="Y68" s="99">
        <f t="shared" si="35"/>
        <v>10.012465487763492</v>
      </c>
      <c r="Z68" s="99">
        <f t="shared" si="35"/>
        <v>4.1383492641781316</v>
      </c>
      <c r="AA68" s="99">
        <f t="shared" si="35"/>
        <v>-0.79740697451259734</v>
      </c>
      <c r="AB68" s="99">
        <f t="shared" si="35"/>
        <v>0</v>
      </c>
      <c r="AC68" s="99">
        <f t="shared" si="35"/>
        <v>0</v>
      </c>
      <c r="AD68" s="99">
        <f t="shared" si="35"/>
        <v>0</v>
      </c>
      <c r="AE68" s="99">
        <f t="shared" si="35"/>
        <v>0</v>
      </c>
      <c r="AF68" s="99">
        <f t="shared" si="35"/>
        <v>0</v>
      </c>
      <c r="AG68" s="99">
        <f t="shared" si="35"/>
        <v>0</v>
      </c>
      <c r="AH68" s="99">
        <f t="shared" si="35"/>
        <v>0</v>
      </c>
      <c r="AI68" s="99">
        <f t="shared" si="35"/>
        <v>0</v>
      </c>
      <c r="AJ68" s="99">
        <f t="shared" si="35"/>
        <v>0</v>
      </c>
      <c r="AK68" s="99">
        <f t="shared" si="35"/>
        <v>0</v>
      </c>
      <c r="AL68" s="99">
        <f t="shared" si="35"/>
        <v>0</v>
      </c>
      <c r="AM68" s="99">
        <f t="shared" si="35"/>
        <v>0</v>
      </c>
      <c r="AN68" s="99">
        <f t="shared" si="35"/>
        <v>0</v>
      </c>
    </row>
    <row r="69" spans="2:40" s="62" customFormat="1">
      <c r="B69" s="57"/>
      <c r="C69" s="58"/>
      <c r="D69" s="58"/>
      <c r="E69" s="99" t="s">
        <v>1026</v>
      </c>
      <c r="F69" s="58"/>
      <c r="G69" s="59"/>
      <c r="H69" s="60"/>
      <c r="I69" s="60"/>
      <c r="J69" s="58"/>
      <c r="K69" s="61"/>
      <c r="L69" s="61">
        <f>L50-L65</f>
        <v>-2.6171625427843423</v>
      </c>
      <c r="M69" s="61">
        <f t="shared" ref="M69:AN69" si="36">M50-M65</f>
        <v>3.3813857708721287</v>
      </c>
      <c r="N69" s="61">
        <f t="shared" si="36"/>
        <v>0.66301943990133339</v>
      </c>
      <c r="O69" s="61">
        <f t="shared" si="36"/>
        <v>2.6424457869355393</v>
      </c>
      <c r="P69" s="61">
        <f t="shared" si="36"/>
        <v>-1.9156986462177201</v>
      </c>
      <c r="Q69" s="61">
        <f t="shared" si="36"/>
        <v>0.30851094883938401</v>
      </c>
      <c r="R69" s="61">
        <f t="shared" si="36"/>
        <v>0.4314561628110738</v>
      </c>
      <c r="S69" s="61">
        <f t="shared" si="36"/>
        <v>-0.18891927162708555</v>
      </c>
      <c r="T69" s="61">
        <f t="shared" si="36"/>
        <v>-4.1744812526836483</v>
      </c>
      <c r="U69" s="61">
        <f t="shared" si="36"/>
        <v>1.0410886074612193</v>
      </c>
      <c r="V69" s="61">
        <f t="shared" si="36"/>
        <v>0.62583610499397935</v>
      </c>
      <c r="W69" s="61">
        <f t="shared" si="36"/>
        <v>-2.2697921421529657</v>
      </c>
      <c r="X69" s="61">
        <f t="shared" si="36"/>
        <v>-3.5160251854973836</v>
      </c>
      <c r="Y69" s="61">
        <f t="shared" si="36"/>
        <v>-8.7274381097643072E-2</v>
      </c>
      <c r="Z69" s="61">
        <f t="shared" si="36"/>
        <v>-6.4206212680988841</v>
      </c>
      <c r="AA69" s="61">
        <f t="shared" si="36"/>
        <v>-5.8810727662106927</v>
      </c>
      <c r="AB69" s="61">
        <f t="shared" si="36"/>
        <v>0.87203891364050889</v>
      </c>
      <c r="AC69" s="61">
        <f t="shared" si="36"/>
        <v>0</v>
      </c>
      <c r="AD69" s="61">
        <f t="shared" si="36"/>
        <v>0</v>
      </c>
      <c r="AE69" s="61">
        <f t="shared" si="36"/>
        <v>0</v>
      </c>
      <c r="AF69" s="61">
        <f t="shared" si="36"/>
        <v>0</v>
      </c>
      <c r="AG69" s="61">
        <f t="shared" si="36"/>
        <v>0</v>
      </c>
      <c r="AH69" s="61">
        <f t="shared" si="36"/>
        <v>0</v>
      </c>
      <c r="AI69" s="61">
        <f t="shared" si="36"/>
        <v>0</v>
      </c>
      <c r="AJ69" s="61">
        <f t="shared" si="36"/>
        <v>0</v>
      </c>
      <c r="AK69" s="61">
        <f t="shared" si="36"/>
        <v>-1.4210854715202004E-14</v>
      </c>
      <c r="AL69" s="61">
        <f t="shared" si="36"/>
        <v>2.8421709430404007E-14</v>
      </c>
      <c r="AM69" s="61">
        <f t="shared" si="36"/>
        <v>0</v>
      </c>
      <c r="AN69" s="61">
        <f t="shared" si="36"/>
        <v>-5.6843418860808015E-14</v>
      </c>
    </row>
    <row r="70" spans="2:40" s="62" customFormat="1">
      <c r="B70" s="57"/>
      <c r="C70" s="58"/>
      <c r="D70" s="58"/>
      <c r="E70" s="99"/>
      <c r="F70" s="58"/>
      <c r="G70" s="59"/>
      <c r="H70" s="60"/>
      <c r="I70" s="60"/>
      <c r="J70" s="58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</row>
    <row r="71" spans="2:40" s="62" customFormat="1">
      <c r="B71" s="57"/>
      <c r="C71" s="58" t="s">
        <v>1032</v>
      </c>
      <c r="D71" s="58"/>
      <c r="E71" s="99" t="s">
        <v>1033</v>
      </c>
      <c r="F71" s="58"/>
      <c r="G71" s="59"/>
      <c r="H71" s="60"/>
      <c r="I71" s="60"/>
      <c r="J71" s="58"/>
      <c r="K71" s="61">
        <f t="shared" ref="K71:T71" si="37">SUM(K51+K53+K55+K57+K59)</f>
        <v>5473.5003245288954</v>
      </c>
      <c r="L71" s="61">
        <f t="shared" si="37"/>
        <v>5783.8188735638632</v>
      </c>
      <c r="M71" s="61">
        <f t="shared" si="37"/>
        <v>5962.669909031345</v>
      </c>
      <c r="N71" s="61">
        <f t="shared" si="37"/>
        <v>6160.8080693139445</v>
      </c>
      <c r="O71" s="61">
        <f t="shared" si="37"/>
        <v>6117.5064044590963</v>
      </c>
      <c r="P71" s="61">
        <f t="shared" si="37"/>
        <v>6208.5250521201287</v>
      </c>
      <c r="Q71" s="61">
        <f t="shared" si="37"/>
        <v>6588.9624895827274</v>
      </c>
      <c r="R71" s="61">
        <f t="shared" si="37"/>
        <v>6484.1602394098627</v>
      </c>
      <c r="S71" s="61">
        <f t="shared" si="37"/>
        <v>6563.2530732731957</v>
      </c>
      <c r="T71" s="61">
        <f t="shared" si="37"/>
        <v>6875.1441674200569</v>
      </c>
      <c r="U71" s="61">
        <f>SUM(U51+U53+U55+U57+U59)</f>
        <v>7027.4239250436276</v>
      </c>
      <c r="V71" s="99">
        <f t="shared" ref="V71:AN71" si="38">SUM(V51+V53+V55+V57+V59)</f>
        <v>7398.6218452979447</v>
      </c>
      <c r="W71" s="99">
        <f t="shared" si="38"/>
        <v>7123.0162202781903</v>
      </c>
      <c r="X71" s="99">
        <f t="shared" si="38"/>
        <v>6679.1139714269875</v>
      </c>
      <c r="Y71" s="99">
        <f t="shared" si="38"/>
        <v>7565.4207833102828</v>
      </c>
      <c r="Z71" s="99">
        <f t="shared" si="38"/>
        <v>8448.3218527001518</v>
      </c>
      <c r="AA71" s="99">
        <f t="shared" si="38"/>
        <v>9466.7305988190092</v>
      </c>
      <c r="AB71" s="99">
        <f t="shared" si="38"/>
        <v>10485.979235047031</v>
      </c>
      <c r="AC71" s="99">
        <f t="shared" si="38"/>
        <v>10585.311119297206</v>
      </c>
      <c r="AD71" s="99">
        <f t="shared" si="38"/>
        <v>11540.214121211868</v>
      </c>
      <c r="AE71" s="99">
        <f t="shared" si="38"/>
        <v>11238.841495701266</v>
      </c>
      <c r="AF71" s="99">
        <f t="shared" si="38"/>
        <v>11613.28145032674</v>
      </c>
      <c r="AG71" s="99">
        <f t="shared" si="38"/>
        <v>12291.660521818379</v>
      </c>
      <c r="AH71" s="99">
        <f t="shared" si="38"/>
        <v>11890.335594683238</v>
      </c>
      <c r="AI71" s="99">
        <f t="shared" si="38"/>
        <v>12228.841801836516</v>
      </c>
      <c r="AJ71" s="99">
        <f t="shared" si="38"/>
        <v>13169.5</v>
      </c>
      <c r="AK71" s="99">
        <f t="shared" si="38"/>
        <v>13201.800000000001</v>
      </c>
      <c r="AL71" s="99">
        <f t="shared" si="38"/>
        <v>13928.3</v>
      </c>
      <c r="AM71" s="99">
        <f t="shared" si="38"/>
        <v>14516.8</v>
      </c>
      <c r="AN71" s="99">
        <f t="shared" si="38"/>
        <v>14927.400000000001</v>
      </c>
    </row>
    <row r="72" spans="2:40" s="62" customFormat="1">
      <c r="B72" s="57"/>
      <c r="C72" s="58"/>
      <c r="D72" s="58"/>
      <c r="E72" s="99" t="s">
        <v>1025</v>
      </c>
      <c r="F72" s="58"/>
      <c r="G72" s="59"/>
      <c r="H72" s="60"/>
      <c r="I72" s="60"/>
      <c r="J72" s="58"/>
      <c r="K72" s="61"/>
      <c r="L72" s="61">
        <f t="shared" ref="L72:AN72" si="39">100*L71/K71-100</f>
        <v>5.6694716476823572</v>
      </c>
      <c r="M72" s="61">
        <f t="shared" si="39"/>
        <v>3.0922654975410211</v>
      </c>
      <c r="N72" s="61">
        <f t="shared" si="39"/>
        <v>3.322977178100885</v>
      </c>
      <c r="O72" s="61">
        <f t="shared" si="39"/>
        <v>-0.70285690395920142</v>
      </c>
      <c r="P72" s="61">
        <f t="shared" si="39"/>
        <v>1.4878390253043108</v>
      </c>
      <c r="Q72" s="61">
        <f t="shared" si="39"/>
        <v>6.1276621140907537</v>
      </c>
      <c r="R72" s="61">
        <f t="shared" si="39"/>
        <v>-1.590572876056882</v>
      </c>
      <c r="S72" s="61">
        <f t="shared" si="39"/>
        <v>1.2197853067019651</v>
      </c>
      <c r="T72" s="61">
        <f t="shared" si="39"/>
        <v>4.7520808761274367</v>
      </c>
      <c r="U72" s="61">
        <f t="shared" si="39"/>
        <v>2.2149318460141387</v>
      </c>
      <c r="V72" s="61">
        <f t="shared" si="39"/>
        <v>5.2821335985079685</v>
      </c>
      <c r="W72" s="61">
        <f t="shared" si="39"/>
        <v>-3.7250940889067152</v>
      </c>
      <c r="X72" s="61">
        <f t="shared" si="39"/>
        <v>-6.2319421313049617</v>
      </c>
      <c r="Y72" s="61">
        <f t="shared" si="39"/>
        <v>13.269826142732157</v>
      </c>
      <c r="Z72" s="61">
        <f t="shared" si="39"/>
        <v>11.67021762143878</v>
      </c>
      <c r="AA72" s="61">
        <f t="shared" si="39"/>
        <v>12.054568515205958</v>
      </c>
      <c r="AB72" s="61">
        <f t="shared" si="39"/>
        <v>10.766638234695023</v>
      </c>
      <c r="AC72" s="61">
        <f t="shared" si="39"/>
        <v>0.94728286241672777</v>
      </c>
      <c r="AD72" s="61">
        <f t="shared" si="39"/>
        <v>9.0210197050689942</v>
      </c>
      <c r="AE72" s="61">
        <f t="shared" si="39"/>
        <v>-2.6114994257918909</v>
      </c>
      <c r="AF72" s="61">
        <f t="shared" si="39"/>
        <v>3.3316597157161993</v>
      </c>
      <c r="AG72" s="61">
        <f t="shared" si="39"/>
        <v>5.841407309323003</v>
      </c>
      <c r="AH72" s="61">
        <f t="shared" si="39"/>
        <v>-3.2650179886010307</v>
      </c>
      <c r="AI72" s="61">
        <f t="shared" si="39"/>
        <v>2.8469020445868694</v>
      </c>
      <c r="AJ72" s="61">
        <f t="shared" si="39"/>
        <v>7.6921282767941079</v>
      </c>
      <c r="AK72" s="61">
        <f t="shared" si="39"/>
        <v>0.24526367743649757</v>
      </c>
      <c r="AL72" s="61">
        <f t="shared" si="39"/>
        <v>5.5030374645881466</v>
      </c>
      <c r="AM72" s="61">
        <f t="shared" si="39"/>
        <v>4.225210542564426</v>
      </c>
      <c r="AN72" s="61">
        <f t="shared" si="39"/>
        <v>2.8284470406701416</v>
      </c>
    </row>
    <row r="73" spans="2:40" s="62" customFormat="1">
      <c r="B73" s="57"/>
      <c r="C73" s="58"/>
      <c r="D73" s="58"/>
      <c r="E73" s="99"/>
      <c r="F73" s="58"/>
      <c r="G73" s="59"/>
      <c r="H73" s="60"/>
      <c r="I73" s="60"/>
      <c r="J73" s="58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</row>
    <row r="74" spans="2:40" s="62" customFormat="1">
      <c r="B74" s="57"/>
      <c r="C74" s="58" t="s">
        <v>1034</v>
      </c>
      <c r="D74" s="58"/>
      <c r="E74" s="99" t="s">
        <v>1035</v>
      </c>
      <c r="F74" s="58"/>
      <c r="G74" s="59"/>
      <c r="H74" s="60"/>
      <c r="I74" s="60"/>
      <c r="J74" s="58"/>
      <c r="K74" s="61">
        <f t="shared" ref="K74:S74" si="40">SUM(K4+K5+K6+K7+K8)</f>
        <v>1895.3</v>
      </c>
      <c r="L74" s="61">
        <f t="shared" si="40"/>
        <v>2016.6</v>
      </c>
      <c r="M74" s="61">
        <f t="shared" si="40"/>
        <v>2336.6</v>
      </c>
      <c r="N74" s="61">
        <f t="shared" si="40"/>
        <v>2630.7000000000003</v>
      </c>
      <c r="O74" s="61">
        <f t="shared" si="40"/>
        <v>2659.6</v>
      </c>
      <c r="P74" s="61">
        <f t="shared" si="40"/>
        <v>2792.8</v>
      </c>
      <c r="Q74" s="61">
        <f t="shared" si="40"/>
        <v>3290.6</v>
      </c>
      <c r="R74" s="61">
        <f t="shared" si="40"/>
        <v>3501.2</v>
      </c>
      <c r="S74" s="61">
        <f t="shared" si="40"/>
        <v>3673.8000000000006</v>
      </c>
      <c r="T74" s="61">
        <f>SUM(T4+T5+T6+T7+T8)</f>
        <v>3893.3999999999996</v>
      </c>
      <c r="U74" s="99">
        <f t="shared" ref="U74:AN74" si="41">SUM(U4+U5+U6+U7+U8)</f>
        <v>4272</v>
      </c>
      <c r="V74" s="99">
        <f t="shared" si="41"/>
        <v>4815.9390000000003</v>
      </c>
      <c r="W74" s="99">
        <f t="shared" si="41"/>
        <v>4652.2189999999991</v>
      </c>
      <c r="X74" s="99">
        <f t="shared" si="41"/>
        <v>4581.7889999999998</v>
      </c>
      <c r="Y74" s="99">
        <f t="shared" si="41"/>
        <v>5486.0349999999999</v>
      </c>
      <c r="Z74" s="99">
        <f t="shared" si="41"/>
        <v>6152.9999999999991</v>
      </c>
      <c r="AA74" s="99">
        <f t="shared" si="41"/>
        <v>6665.4</v>
      </c>
      <c r="AB74" s="99">
        <f t="shared" si="41"/>
        <v>7729.5103703592358</v>
      </c>
      <c r="AC74" s="99">
        <f t="shared" si="41"/>
        <v>8901.8652283638403</v>
      </c>
      <c r="AD74" s="99">
        <f t="shared" si="41"/>
        <v>10083.333633952414</v>
      </c>
      <c r="AE74" s="99">
        <f t="shared" si="41"/>
        <v>10623.011014533795</v>
      </c>
      <c r="AF74" s="99">
        <f t="shared" si="41"/>
        <v>11613.285511635866</v>
      </c>
      <c r="AG74" s="99">
        <f t="shared" si="41"/>
        <v>13497.352641126179</v>
      </c>
      <c r="AH74" s="99">
        <f t="shared" si="41"/>
        <v>14530.099388319597</v>
      </c>
      <c r="AI74" s="99">
        <f t="shared" si="41"/>
        <v>15828.389593878232</v>
      </c>
      <c r="AJ74" s="99">
        <f t="shared" si="41"/>
        <v>18632.5</v>
      </c>
      <c r="AK74" s="99">
        <f t="shared" si="41"/>
        <v>20065.7</v>
      </c>
      <c r="AL74" s="99">
        <f t="shared" si="41"/>
        <v>21303</v>
      </c>
      <c r="AM74" s="99">
        <f t="shared" si="41"/>
        <v>23561.8</v>
      </c>
      <c r="AN74" s="99">
        <f t="shared" si="41"/>
        <v>27435.4</v>
      </c>
    </row>
    <row r="75" spans="2:40" s="62" customFormat="1">
      <c r="B75" s="57"/>
      <c r="C75" s="58"/>
      <c r="D75" s="58"/>
      <c r="E75" s="99" t="s">
        <v>1025</v>
      </c>
      <c r="F75" s="58"/>
      <c r="G75" s="59"/>
      <c r="H75" s="60"/>
      <c r="I75" s="60"/>
      <c r="J75" s="58"/>
      <c r="K75" s="61"/>
      <c r="L75" s="61">
        <f t="shared" ref="L75:AN75" si="42">100*L74/K74-100</f>
        <v>6.4000422096765703</v>
      </c>
      <c r="M75" s="61">
        <f t="shared" si="42"/>
        <v>15.868293166716256</v>
      </c>
      <c r="N75" s="61">
        <f t="shared" si="42"/>
        <v>12.586664384147909</v>
      </c>
      <c r="O75" s="61">
        <f t="shared" si="42"/>
        <v>1.0985669213517184</v>
      </c>
      <c r="P75" s="61">
        <f t="shared" si="42"/>
        <v>5.0082719205895643</v>
      </c>
      <c r="Q75" s="61">
        <f t="shared" si="42"/>
        <v>17.824405614437111</v>
      </c>
      <c r="R75" s="61">
        <f t="shared" si="42"/>
        <v>6.4000486233513669</v>
      </c>
      <c r="S75" s="61">
        <f t="shared" si="42"/>
        <v>4.9297383754141606</v>
      </c>
      <c r="T75" s="61">
        <f t="shared" si="42"/>
        <v>5.9774620284174063</v>
      </c>
      <c r="U75" s="61">
        <f t="shared" si="42"/>
        <v>9.7241485591000298</v>
      </c>
      <c r="V75" s="61">
        <f t="shared" si="42"/>
        <v>12.732654494382032</v>
      </c>
      <c r="W75" s="61">
        <f t="shared" si="42"/>
        <v>-3.3995447201470199</v>
      </c>
      <c r="X75" s="61">
        <f t="shared" si="42"/>
        <v>-1.5139012157424077</v>
      </c>
      <c r="Y75" s="61">
        <f t="shared" si="42"/>
        <v>19.735653475094566</v>
      </c>
      <c r="Z75" s="61">
        <f t="shared" si="42"/>
        <v>12.157505375011255</v>
      </c>
      <c r="AA75" s="61">
        <f t="shared" si="42"/>
        <v>8.3276450511945512</v>
      </c>
      <c r="AB75" s="61">
        <f t="shared" si="42"/>
        <v>15.96468884626934</v>
      </c>
      <c r="AC75" s="61">
        <f t="shared" si="42"/>
        <v>15.167259009060857</v>
      </c>
      <c r="AD75" s="61">
        <f t="shared" si="42"/>
        <v>13.272144379630504</v>
      </c>
      <c r="AE75" s="61">
        <f t="shared" si="42"/>
        <v>5.352172209835345</v>
      </c>
      <c r="AF75" s="61">
        <f t="shared" si="42"/>
        <v>9.3219756220457128</v>
      </c>
      <c r="AG75" s="61">
        <f t="shared" si="42"/>
        <v>16.223377334541397</v>
      </c>
      <c r="AH75" s="61">
        <f t="shared" si="42"/>
        <v>7.6514763646810025</v>
      </c>
      <c r="AI75" s="61">
        <f t="shared" si="42"/>
        <v>8.935177735964416</v>
      </c>
      <c r="AJ75" s="61">
        <f t="shared" si="42"/>
        <v>17.715702469228347</v>
      </c>
      <c r="AK75" s="61">
        <f t="shared" si="42"/>
        <v>7.6919361331007678</v>
      </c>
      <c r="AL75" s="61">
        <f t="shared" si="42"/>
        <v>6.1662438888252069</v>
      </c>
      <c r="AM75" s="61">
        <f t="shared" si="42"/>
        <v>10.603201427029063</v>
      </c>
      <c r="AN75" s="61">
        <f t="shared" si="42"/>
        <v>16.440170105849305</v>
      </c>
    </row>
    <row r="76" spans="2:40" s="62" customFormat="1">
      <c r="B76" s="57"/>
      <c r="C76" s="58"/>
      <c r="D76" s="58"/>
      <c r="E76" s="99"/>
      <c r="F76" s="58"/>
      <c r="G76" s="59"/>
      <c r="H76" s="60"/>
      <c r="I76" s="60"/>
      <c r="J76" s="58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</row>
    <row r="77" spans="2:40" s="62" customFormat="1">
      <c r="B77" s="57"/>
      <c r="C77" s="58" t="s">
        <v>1037</v>
      </c>
      <c r="D77" s="58"/>
      <c r="E77" s="99" t="s">
        <v>1036</v>
      </c>
      <c r="F77" s="58"/>
      <c r="G77" s="59"/>
      <c r="H77" s="60"/>
      <c r="I77" s="60"/>
      <c r="J77" s="58"/>
      <c r="K77" s="61">
        <f>100*K74/K71</f>
        <v>34.626836350158229</v>
      </c>
      <c r="L77" s="61">
        <f t="shared" ref="L77:AN77" si="43">100*L74/L71</f>
        <v>34.866237067299707</v>
      </c>
      <c r="M77" s="61">
        <f t="shared" si="43"/>
        <v>39.187143270515008</v>
      </c>
      <c r="N77" s="61">
        <f t="shared" si="43"/>
        <v>42.700567367178991</v>
      </c>
      <c r="O77" s="61">
        <f t="shared" si="43"/>
        <v>43.475230333414899</v>
      </c>
      <c r="P77" s="61">
        <f t="shared" si="43"/>
        <v>44.983308862485721</v>
      </c>
      <c r="Q77" s="61">
        <f t="shared" si="43"/>
        <v>49.941094750539257</v>
      </c>
      <c r="R77" s="61">
        <f t="shared" si="43"/>
        <v>53.996197976727544</v>
      </c>
      <c r="S77" s="61">
        <f t="shared" si="43"/>
        <v>55.975290895918782</v>
      </c>
      <c r="T77" s="61">
        <f t="shared" si="43"/>
        <v>56.630085205340841</v>
      </c>
      <c r="U77" s="61">
        <f t="shared" si="43"/>
        <v>60.790412611595485</v>
      </c>
      <c r="V77" s="61">
        <f t="shared" si="43"/>
        <v>65.09237937414899</v>
      </c>
      <c r="W77" s="61">
        <f t="shared" si="43"/>
        <v>65.312486398048748</v>
      </c>
      <c r="X77" s="61">
        <f t="shared" si="43"/>
        <v>68.598754559373148</v>
      </c>
      <c r="Y77" s="61">
        <f t="shared" si="43"/>
        <v>72.514605031652465</v>
      </c>
      <c r="Z77" s="61">
        <f t="shared" si="43"/>
        <v>72.83103209465736</v>
      </c>
      <c r="AA77" s="61">
        <f t="shared" si="43"/>
        <v>70.408679431857081</v>
      </c>
      <c r="AB77" s="61">
        <f t="shared" si="43"/>
        <v>73.712814007156183</v>
      </c>
      <c r="AC77" s="61">
        <f t="shared" si="43"/>
        <v>84.096396676858987</v>
      </c>
      <c r="AD77" s="61">
        <f t="shared" si="43"/>
        <v>87.375619967210255</v>
      </c>
      <c r="AE77" s="61">
        <f t="shared" si="43"/>
        <v>94.520516359243786</v>
      </c>
      <c r="AF77" s="61">
        <f t="shared" si="43"/>
        <v>100.00003497124514</v>
      </c>
      <c r="AG77" s="61">
        <f t="shared" si="43"/>
        <v>109.80902553538334</v>
      </c>
      <c r="AH77" s="61">
        <f t="shared" si="43"/>
        <v>122.20091916343159</v>
      </c>
      <c r="AI77" s="61">
        <f t="shared" si="43"/>
        <v>129.43490356953623</v>
      </c>
      <c r="AJ77" s="61">
        <f t="shared" si="43"/>
        <v>141.48221268840882</v>
      </c>
      <c r="AK77" s="61">
        <f t="shared" si="43"/>
        <v>151.99215258525351</v>
      </c>
      <c r="AL77" s="61">
        <f t="shared" si="43"/>
        <v>152.94759590186885</v>
      </c>
      <c r="AM77" s="61">
        <f t="shared" si="43"/>
        <v>162.30712002645211</v>
      </c>
      <c r="AN77" s="61">
        <f t="shared" si="43"/>
        <v>183.79222101638595</v>
      </c>
    </row>
    <row r="78" spans="2:40" s="62" customFormat="1">
      <c r="B78" s="57"/>
      <c r="C78" s="58"/>
      <c r="D78" s="58"/>
      <c r="E78" s="99" t="s">
        <v>1025</v>
      </c>
      <c r="F78" s="58"/>
      <c r="G78" s="59"/>
      <c r="H78" s="60"/>
      <c r="I78" s="60"/>
      <c r="J78" s="58"/>
      <c r="K78" s="61"/>
      <c r="L78" s="61">
        <f t="shared" ref="L78:AN78" si="44">100*L77/K77-100</f>
        <v>0.69137334615435009</v>
      </c>
      <c r="M78" s="61">
        <f t="shared" si="44"/>
        <v>12.392809108923842</v>
      </c>
      <c r="N78" s="61">
        <f t="shared" si="44"/>
        <v>8.9657571423623921</v>
      </c>
      <c r="O78" s="61">
        <f t="shared" si="44"/>
        <v>1.8141748786957379</v>
      </c>
      <c r="P78" s="61">
        <f t="shared" si="44"/>
        <v>3.4688224018717051</v>
      </c>
      <c r="Q78" s="61">
        <f t="shared" si="44"/>
        <v>11.021389963129494</v>
      </c>
      <c r="R78" s="61">
        <f t="shared" si="44"/>
        <v>8.1197723967484734</v>
      </c>
      <c r="S78" s="61">
        <f t="shared" si="44"/>
        <v>3.6652449493651886</v>
      </c>
      <c r="T78" s="61">
        <f t="shared" si="44"/>
        <v>1.1697917044139814</v>
      </c>
      <c r="U78" s="61">
        <f t="shared" si="44"/>
        <v>7.3464968155518164</v>
      </c>
      <c r="V78" s="61">
        <f t="shared" si="44"/>
        <v>7.0767191366832805</v>
      </c>
      <c r="W78" s="61">
        <f t="shared" si="44"/>
        <v>0.33814561092411566</v>
      </c>
      <c r="X78" s="61">
        <f t="shared" si="44"/>
        <v>5.0316078020612309</v>
      </c>
      <c r="Y78" s="61">
        <f t="shared" si="44"/>
        <v>5.7083404756132836</v>
      </c>
      <c r="Z78" s="61">
        <f t="shared" si="44"/>
        <v>0.43636321657791655</v>
      </c>
      <c r="AA78" s="61">
        <f t="shared" si="44"/>
        <v>-3.3259897507040534</v>
      </c>
      <c r="AB78" s="61">
        <f t="shared" si="44"/>
        <v>4.692794413928624</v>
      </c>
      <c r="AC78" s="61">
        <f t="shared" si="44"/>
        <v>14.086536797651959</v>
      </c>
      <c r="AD78" s="61">
        <f t="shared" si="44"/>
        <v>3.8993624220924801</v>
      </c>
      <c r="AE78" s="61">
        <f t="shared" si="44"/>
        <v>8.1772196806326889</v>
      </c>
      <c r="AF78" s="61">
        <f t="shared" si="44"/>
        <v>5.797173802114429</v>
      </c>
      <c r="AG78" s="61">
        <f t="shared" si="44"/>
        <v>9.808987133813261</v>
      </c>
      <c r="AH78" s="61">
        <f t="shared" si="44"/>
        <v>11.28495000081324</v>
      </c>
      <c r="AI78" s="61">
        <f t="shared" si="44"/>
        <v>5.9197463125706236</v>
      </c>
      <c r="AJ78" s="61">
        <f t="shared" si="44"/>
        <v>9.3076201137666175</v>
      </c>
      <c r="AK78" s="61">
        <f t="shared" si="44"/>
        <v>7.4284531582716227</v>
      </c>
      <c r="AL78" s="61">
        <f t="shared" si="44"/>
        <v>0.62861358324366279</v>
      </c>
      <c r="AM78" s="61">
        <f t="shared" si="44"/>
        <v>6.1194319985181806</v>
      </c>
      <c r="AN78" s="61">
        <f t="shared" si="44"/>
        <v>13.237312686240941</v>
      </c>
    </row>
    <row r="79" spans="2:40" s="62" customFormat="1">
      <c r="B79" s="57"/>
      <c r="C79" s="58"/>
      <c r="D79" s="58"/>
      <c r="E79" s="99"/>
      <c r="F79" s="58"/>
      <c r="G79" s="59"/>
      <c r="H79" s="60"/>
      <c r="I79" s="60"/>
      <c r="J79" s="58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</row>
    <row r="80" spans="2:40" s="62" customFormat="1">
      <c r="B80" s="57"/>
      <c r="C80" s="58"/>
      <c r="D80" s="58"/>
      <c r="E80" s="99"/>
      <c r="F80" s="58"/>
      <c r="G80" s="59"/>
      <c r="H80" s="60"/>
      <c r="I80" s="60"/>
      <c r="J80" s="58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</row>
    <row r="81" spans="2:43" s="62" customFormat="1">
      <c r="B81" s="63"/>
      <c r="C81" s="62" t="s">
        <v>1040</v>
      </c>
      <c r="E81" s="58" t="s">
        <v>992</v>
      </c>
      <c r="G81" s="64"/>
      <c r="K81" s="61">
        <f t="shared" ref="K81:AN81" si="45">K3/K49*100</f>
        <v>36.73049357697186</v>
      </c>
      <c r="L81" s="61">
        <f t="shared" si="45"/>
        <v>36.881203499623957</v>
      </c>
      <c r="M81" s="61">
        <f t="shared" si="45"/>
        <v>41.882924459403554</v>
      </c>
      <c r="N81" s="61">
        <f t="shared" si="45"/>
        <v>44.742171917076533</v>
      </c>
      <c r="O81" s="61">
        <f t="shared" si="45"/>
        <v>43.537176346517633</v>
      </c>
      <c r="P81" s="61">
        <f t="shared" si="45"/>
        <v>44.399210400372944</v>
      </c>
      <c r="Q81" s="61">
        <f t="shared" si="45"/>
        <v>48.99905377664205</v>
      </c>
      <c r="R81" s="61">
        <f t="shared" si="45"/>
        <v>52.644638747574426</v>
      </c>
      <c r="S81" s="61">
        <f t="shared" si="45"/>
        <v>53.49689119100529</v>
      </c>
      <c r="T81" s="61">
        <f t="shared" si="45"/>
        <v>54.229035508281008</v>
      </c>
      <c r="U81" s="61">
        <f t="shared" si="45"/>
        <v>58.549738511348892</v>
      </c>
      <c r="V81" s="61">
        <f t="shared" si="45"/>
        <v>63.183928783044998</v>
      </c>
      <c r="W81" s="61">
        <f t="shared" si="45"/>
        <v>61.584870718077987</v>
      </c>
      <c r="X81" s="61">
        <f t="shared" si="45"/>
        <v>64.120417597079935</v>
      </c>
      <c r="Y81" s="61">
        <f t="shared" si="45"/>
        <v>68.601393899765156</v>
      </c>
      <c r="Z81" s="61">
        <f t="shared" si="45"/>
        <v>70.58933631768771</v>
      </c>
      <c r="AA81" s="61">
        <f t="shared" si="45"/>
        <v>68.827566174038267</v>
      </c>
      <c r="AB81" s="61">
        <f t="shared" si="45"/>
        <v>71.511841254825754</v>
      </c>
      <c r="AC81" s="61">
        <f t="shared" si="45"/>
        <v>82.965111806105512</v>
      </c>
      <c r="AD81" s="61">
        <f t="shared" si="45"/>
        <v>85.366186057069129</v>
      </c>
      <c r="AE81" s="61">
        <f t="shared" si="45"/>
        <v>94.970442093807122</v>
      </c>
      <c r="AF81" s="61">
        <f t="shared" si="45"/>
        <v>100.00005204416911</v>
      </c>
      <c r="AG81" s="61">
        <f t="shared" si="45"/>
        <v>111.07010831846998</v>
      </c>
      <c r="AH81" s="61">
        <f t="shared" si="45"/>
        <v>125.57208238320486</v>
      </c>
      <c r="AI81" s="61">
        <f t="shared" si="45"/>
        <v>134.15187256028415</v>
      </c>
      <c r="AJ81" s="61">
        <f t="shared" si="45"/>
        <v>150.17456422192424</v>
      </c>
      <c r="AK81" s="61">
        <f t="shared" si="45"/>
        <v>160.45514032281517</v>
      </c>
      <c r="AL81" s="61">
        <f t="shared" si="45"/>
        <v>162.17782651130844</v>
      </c>
      <c r="AM81" s="61">
        <f t="shared" si="45"/>
        <v>175.00695636043221</v>
      </c>
      <c r="AN81" s="61">
        <f t="shared" si="45"/>
        <v>191.5029864786753</v>
      </c>
    </row>
    <row r="82" spans="2:43" s="62" customFormat="1">
      <c r="B82" s="63"/>
      <c r="E82" s="58" t="s">
        <v>983</v>
      </c>
      <c r="G82" s="64"/>
      <c r="L82" s="61">
        <f>(L81/K81-1)*100</f>
        <v>0.41031281634229533</v>
      </c>
      <c r="M82" s="61">
        <f t="shared" ref="M82:Z82" si="46">(M81/L81-1)*100</f>
        <v>13.561707550651359</v>
      </c>
      <c r="N82" s="61">
        <f t="shared" si="46"/>
        <v>6.8267617282656623</v>
      </c>
      <c r="O82" s="61">
        <f t="shared" si="46"/>
        <v>-2.6931986511343098</v>
      </c>
      <c r="P82" s="61">
        <f t="shared" si="46"/>
        <v>1.9799953193892827</v>
      </c>
      <c r="Q82" s="61">
        <f t="shared" si="46"/>
        <v>10.36019184753445</v>
      </c>
      <c r="R82" s="61">
        <f t="shared" si="46"/>
        <v>7.4401130020805395</v>
      </c>
      <c r="S82" s="61">
        <f t="shared" si="46"/>
        <v>1.6188779402919407</v>
      </c>
      <c r="T82" s="61">
        <f t="shared" si="46"/>
        <v>1.3685735768489193</v>
      </c>
      <c r="U82" s="61">
        <f t="shared" si="46"/>
        <v>7.9675084805963303</v>
      </c>
      <c r="V82" s="61">
        <f t="shared" si="46"/>
        <v>7.9149632253231017</v>
      </c>
      <c r="W82" s="61">
        <f t="shared" si="46"/>
        <v>-2.5307987264573284</v>
      </c>
      <c r="X82" s="61">
        <f t="shared" si="46"/>
        <v>4.1171587265468546</v>
      </c>
      <c r="Y82" s="61">
        <f t="shared" si="46"/>
        <v>6.9883766678545234</v>
      </c>
      <c r="Z82" s="61">
        <f t="shared" si="46"/>
        <v>2.8978163633630816</v>
      </c>
      <c r="AA82" s="61">
        <f>(AA81/Z81-1)*100</f>
        <v>-2.4958021077299608</v>
      </c>
      <c r="AB82" s="61">
        <f>(AB81/AA81-1)*100</f>
        <v>3.8999999999999924</v>
      </c>
      <c r="AC82" s="61">
        <f t="shared" ref="AC82:AN82" si="47">(AC81/AB81-1)*100</f>
        <v>16.015907785770889</v>
      </c>
      <c r="AD82" s="61">
        <f t="shared" si="47"/>
        <v>2.8940770387618775</v>
      </c>
      <c r="AE82" s="61">
        <f t="shared" si="47"/>
        <v>11.250656120817371</v>
      </c>
      <c r="AF82" s="61">
        <f t="shared" si="47"/>
        <v>5.2959740309453274</v>
      </c>
      <c r="AG82" s="61">
        <f t="shared" si="47"/>
        <v>11.070050512985063</v>
      </c>
      <c r="AH82" s="61">
        <f t="shared" si="47"/>
        <v>13.05659486992985</v>
      </c>
      <c r="AI82" s="61">
        <f t="shared" si="47"/>
        <v>6.8325618355970175</v>
      </c>
      <c r="AJ82" s="61">
        <f t="shared" si="47"/>
        <v>11.943695869351313</v>
      </c>
      <c r="AK82" s="61">
        <f t="shared" si="47"/>
        <v>6.8457505797709928</v>
      </c>
      <c r="AL82" s="61">
        <f t="shared" si="47"/>
        <v>1.0736248056792963</v>
      </c>
      <c r="AM82" s="61">
        <f t="shared" si="47"/>
        <v>7.9105326080006533</v>
      </c>
      <c r="AN82" s="61">
        <f t="shared" si="47"/>
        <v>9.4259282381147216</v>
      </c>
    </row>
    <row r="83" spans="2:43" s="62" customFormat="1">
      <c r="B83" s="63"/>
      <c r="E83" s="99" t="s">
        <v>1039</v>
      </c>
      <c r="G83" s="64"/>
      <c r="L83" s="65">
        <f>L82-L25</f>
        <v>0</v>
      </c>
      <c r="M83" s="65">
        <f t="shared" ref="M83:AA83" si="48">M82-M25</f>
        <v>4.6185277824406512E-14</v>
      </c>
      <c r="N83" s="65">
        <f t="shared" si="48"/>
        <v>-2.2204460492503131E-14</v>
      </c>
      <c r="O83" s="65">
        <f t="shared" si="48"/>
        <v>2.2204460492503131E-14</v>
      </c>
      <c r="P83" s="65">
        <f t="shared" si="48"/>
        <v>-2.2204460492503131E-14</v>
      </c>
      <c r="Q83" s="65">
        <f t="shared" si="48"/>
        <v>-2.3092638912203256E-14</v>
      </c>
      <c r="R83" s="65">
        <f t="shared" si="48"/>
        <v>2.2204460492503131E-14</v>
      </c>
      <c r="S83" s="65">
        <f t="shared" si="48"/>
        <v>2.2204460492503131E-14</v>
      </c>
      <c r="T83" s="65">
        <f t="shared" si="48"/>
        <v>-2.2204460492503131E-14</v>
      </c>
      <c r="U83" s="65">
        <f t="shared" si="48"/>
        <v>0</v>
      </c>
      <c r="V83" s="65">
        <f t="shared" si="48"/>
        <v>0</v>
      </c>
      <c r="W83" s="65">
        <f t="shared" si="48"/>
        <v>1.1102230246251565E-14</v>
      </c>
      <c r="X83" s="65">
        <f t="shared" si="48"/>
        <v>0</v>
      </c>
      <c r="Y83" s="65">
        <f t="shared" si="48"/>
        <v>-4.4408920985006262E-14</v>
      </c>
      <c r="Z83" s="65">
        <f t="shared" si="48"/>
        <v>2.2204460492503131E-14</v>
      </c>
      <c r="AA83" s="65">
        <f t="shared" si="48"/>
        <v>1.1102230246251565E-14</v>
      </c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</row>
    <row r="84" spans="2:43" s="62" customFormat="1">
      <c r="B84" s="63"/>
      <c r="E84" s="99"/>
      <c r="G84" s="64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</row>
    <row r="85" spans="2:43" s="62" customFormat="1">
      <c r="B85" s="57"/>
      <c r="C85" s="58"/>
      <c r="D85" s="58"/>
      <c r="E85" s="58" t="s">
        <v>990</v>
      </c>
      <c r="F85" s="58"/>
      <c r="G85" s="59"/>
      <c r="H85" s="60"/>
      <c r="I85" s="60"/>
      <c r="J85" s="58"/>
      <c r="K85" s="61">
        <f t="shared" ref="K85:AN85" si="49">K4/K51*100</f>
        <v>45.940043508257943</v>
      </c>
      <c r="L85" s="61">
        <f t="shared" si="49"/>
        <v>49.987532576032997</v>
      </c>
      <c r="M85" s="61">
        <f t="shared" si="49"/>
        <v>53.558068242917102</v>
      </c>
      <c r="N85" s="61">
        <f t="shared" si="49"/>
        <v>60.819590641331814</v>
      </c>
      <c r="O85" s="61">
        <f t="shared" si="49"/>
        <v>65.985882959129697</v>
      </c>
      <c r="P85" s="61">
        <f t="shared" si="49"/>
        <v>68.596980945382199</v>
      </c>
      <c r="Q85" s="61">
        <f t="shared" si="49"/>
        <v>73.413926114192023</v>
      </c>
      <c r="R85" s="61">
        <f t="shared" si="49"/>
        <v>77.504390961944935</v>
      </c>
      <c r="S85" s="61">
        <f t="shared" si="49"/>
        <v>79.955711633829679</v>
      </c>
      <c r="T85" s="61">
        <f t="shared" si="49"/>
        <v>84.612317846368541</v>
      </c>
      <c r="U85" s="61">
        <f t="shared" si="49"/>
        <v>88.825956336431403</v>
      </c>
      <c r="V85" s="61">
        <f t="shared" si="49"/>
        <v>93.659481411485643</v>
      </c>
      <c r="W85" s="61">
        <f t="shared" si="49"/>
        <v>96.904011730385321</v>
      </c>
      <c r="X85" s="61">
        <f t="shared" si="49"/>
        <v>103.61466625317193</v>
      </c>
      <c r="Y85" s="61">
        <f t="shared" si="49"/>
        <v>110.75525315840662</v>
      </c>
      <c r="Z85" s="61">
        <f t="shared" si="49"/>
        <v>117.05275820825096</v>
      </c>
      <c r="AA85" s="61">
        <f t="shared" si="49"/>
        <v>107.2375944438669</v>
      </c>
      <c r="AB85" s="61">
        <f t="shared" si="49"/>
        <v>111.4198606271777</v>
      </c>
      <c r="AC85" s="61">
        <f t="shared" si="49"/>
        <v>145.43547259131745</v>
      </c>
      <c r="AD85" s="61">
        <f t="shared" si="49"/>
        <v>108.00576250257254</v>
      </c>
      <c r="AE85" s="61">
        <f t="shared" si="49"/>
        <v>100.26657936582173</v>
      </c>
      <c r="AF85" s="61">
        <f t="shared" si="49"/>
        <v>100</v>
      </c>
      <c r="AG85" s="61">
        <f t="shared" si="49"/>
        <v>108.06157849089333</v>
      </c>
      <c r="AH85" s="61">
        <f t="shared" si="49"/>
        <v>131.66878903644411</v>
      </c>
      <c r="AI85" s="61">
        <f t="shared" si="49"/>
        <v>173.82303488860867</v>
      </c>
      <c r="AJ85" s="61">
        <f t="shared" si="49"/>
        <v>197.15433746139311</v>
      </c>
      <c r="AK85" s="61">
        <f t="shared" si="49"/>
        <v>217.57364442127215</v>
      </c>
      <c r="AL85" s="61">
        <f t="shared" si="49"/>
        <v>213.14722961529156</v>
      </c>
      <c r="AM85" s="61">
        <f t="shared" si="49"/>
        <v>199.41601013718252</v>
      </c>
      <c r="AN85" s="61">
        <f t="shared" si="49"/>
        <v>206.29860031104198</v>
      </c>
    </row>
    <row r="86" spans="2:43" s="62" customFormat="1">
      <c r="B86" s="57"/>
      <c r="C86" s="58"/>
      <c r="D86" s="58"/>
      <c r="E86" s="58" t="s">
        <v>1007</v>
      </c>
      <c r="F86" s="58"/>
      <c r="G86" s="59"/>
      <c r="H86" s="60"/>
      <c r="I86" s="60"/>
      <c r="J86" s="58"/>
      <c r="K86" s="61"/>
      <c r="L86" s="61">
        <f>(L85/K85-1)*100</f>
        <v>8.8103727351662044</v>
      </c>
      <c r="M86" s="61">
        <f t="shared" ref="M86:AB86" si="50">(M85/L85-1)*100</f>
        <v>7.1428523931506005</v>
      </c>
      <c r="N86" s="61">
        <f t="shared" si="50"/>
        <v>13.558223133589276</v>
      </c>
      <c r="O86" s="61">
        <f t="shared" si="50"/>
        <v>8.4944542758677688</v>
      </c>
      <c r="P86" s="61">
        <f t="shared" si="50"/>
        <v>3.9570554627112564</v>
      </c>
      <c r="Q86" s="61">
        <f t="shared" si="50"/>
        <v>7.0220949995527304</v>
      </c>
      <c r="R86" s="61">
        <f t="shared" si="50"/>
        <v>5.571783262742791</v>
      </c>
      <c r="S86" s="61">
        <f t="shared" si="50"/>
        <v>3.1628152178995395</v>
      </c>
      <c r="T86" s="61">
        <f t="shared" si="50"/>
        <v>5.8239819487375222</v>
      </c>
      <c r="U86" s="61">
        <f t="shared" si="50"/>
        <v>4.9799350701083656</v>
      </c>
      <c r="V86" s="61">
        <f t="shared" si="50"/>
        <v>5.4415682919833674</v>
      </c>
      <c r="W86" s="61">
        <f t="shared" si="50"/>
        <v>3.4641771126674215</v>
      </c>
      <c r="X86" s="61">
        <f t="shared" si="50"/>
        <v>6.9250533625559108</v>
      </c>
      <c r="Y86" s="61">
        <f t="shared" si="50"/>
        <v>6.8914828020459895</v>
      </c>
      <c r="Z86" s="61">
        <f t="shared" si="50"/>
        <v>5.6859651079821827</v>
      </c>
      <c r="AA86" s="61">
        <f t="shared" si="50"/>
        <v>-8.3852477418103319</v>
      </c>
      <c r="AB86" s="61">
        <f t="shared" si="50"/>
        <v>3.8999999999999924</v>
      </c>
      <c r="AC86" s="61">
        <f t="shared" ref="AC86:AN86" si="51">(AC85/AB85-1)*100</f>
        <v>30.529217836629229</v>
      </c>
      <c r="AD86" s="61">
        <f t="shared" si="51"/>
        <v>-25.736300382455301</v>
      </c>
      <c r="AE86" s="61">
        <f t="shared" si="51"/>
        <v>-7.1655279842744228</v>
      </c>
      <c r="AF86" s="61">
        <f t="shared" si="51"/>
        <v>-0.26587060963665365</v>
      </c>
      <c r="AG86" s="61">
        <f t="shared" si="51"/>
        <v>8.0615784908933286</v>
      </c>
      <c r="AH86" s="61">
        <f t="shared" si="51"/>
        <v>21.846072281407803</v>
      </c>
      <c r="AI86" s="61">
        <f t="shared" si="51"/>
        <v>32.015366861539874</v>
      </c>
      <c r="AJ86" s="61">
        <f t="shared" si="51"/>
        <v>13.422445757972113</v>
      </c>
      <c r="AK86" s="61">
        <f t="shared" si="51"/>
        <v>10.357016347092829</v>
      </c>
      <c r="AL86" s="61">
        <f t="shared" si="51"/>
        <v>-2.0344443913482668</v>
      </c>
      <c r="AM86" s="61">
        <f t="shared" si="51"/>
        <v>-6.4421289936033688</v>
      </c>
      <c r="AN86" s="61">
        <f t="shared" si="51"/>
        <v>3.451372920922835</v>
      </c>
    </row>
    <row r="87" spans="2:43">
      <c r="L87" s="194"/>
      <c r="M87" s="194"/>
      <c r="N87" s="194"/>
      <c r="O87" s="194"/>
      <c r="P87" s="194"/>
      <c r="Q87" s="194"/>
      <c r="R87" s="194"/>
      <c r="S87" s="194"/>
      <c r="T87" s="194"/>
      <c r="U87" s="194"/>
      <c r="V87" s="194"/>
      <c r="W87" s="194"/>
      <c r="X87" s="194"/>
      <c r="Y87" s="194"/>
      <c r="Z87" s="194"/>
      <c r="AA87" s="194"/>
      <c r="AB87" s="194"/>
    </row>
    <row r="88" spans="2:43">
      <c r="E88" s="58" t="s">
        <v>998</v>
      </c>
      <c r="K88" s="61">
        <f t="shared" ref="K88:AN88" si="52">K5/K53*100</f>
        <v>27.220273848160247</v>
      </c>
      <c r="L88" s="61">
        <f t="shared" si="52"/>
        <v>27.770157417554913</v>
      </c>
      <c r="M88" s="61">
        <f t="shared" si="52"/>
        <v>28.750818776714254</v>
      </c>
      <c r="N88" s="61">
        <f t="shared" si="52"/>
        <v>33.13241005318698</v>
      </c>
      <c r="O88" s="61">
        <f t="shared" si="52"/>
        <v>38.078626278592552</v>
      </c>
      <c r="P88" s="61">
        <f t="shared" si="52"/>
        <v>40.278023986207813</v>
      </c>
      <c r="Q88" s="61">
        <f t="shared" si="52"/>
        <v>43.341253325898052</v>
      </c>
      <c r="R88" s="61">
        <f t="shared" si="52"/>
        <v>45.895815449447582</v>
      </c>
      <c r="S88" s="61">
        <f t="shared" si="52"/>
        <v>47.672047278524289</v>
      </c>
      <c r="T88" s="61">
        <f t="shared" si="52"/>
        <v>50.144871483535603</v>
      </c>
      <c r="U88" s="61">
        <f t="shared" si="52"/>
        <v>52.659828589889798</v>
      </c>
      <c r="V88" s="61">
        <f t="shared" si="52"/>
        <v>55.513339777459706</v>
      </c>
      <c r="W88" s="61">
        <f t="shared" si="52"/>
        <v>58.858686301078599</v>
      </c>
      <c r="X88" s="61">
        <f t="shared" si="52"/>
        <v>62.108642029237572</v>
      </c>
      <c r="Y88" s="61">
        <f t="shared" si="52"/>
        <v>66.445679092041104</v>
      </c>
      <c r="Z88" s="61">
        <f t="shared" si="52"/>
        <v>70.629930184725154</v>
      </c>
      <c r="AA88" s="61">
        <f t="shared" si="52"/>
        <v>71.943481126296916</v>
      </c>
      <c r="AB88" s="61">
        <f t="shared" si="52"/>
        <v>74.74927689022249</v>
      </c>
      <c r="AC88" s="61">
        <f t="shared" si="52"/>
        <v>81.240661462268136</v>
      </c>
      <c r="AD88" s="61">
        <f t="shared" si="52"/>
        <v>87.676767676767696</v>
      </c>
      <c r="AE88" s="61">
        <f t="shared" si="52"/>
        <v>93.333333333333329</v>
      </c>
      <c r="AF88" s="61">
        <f t="shared" si="52"/>
        <v>100</v>
      </c>
      <c r="AG88" s="61">
        <f t="shared" si="52"/>
        <v>107.05</v>
      </c>
      <c r="AH88" s="61">
        <f t="shared" si="52"/>
        <v>111.31886503067486</v>
      </c>
      <c r="AI88" s="61">
        <f t="shared" si="52"/>
        <v>108.78889082543223</v>
      </c>
      <c r="AJ88" s="61">
        <f t="shared" si="52"/>
        <v>115.16977633561247</v>
      </c>
      <c r="AK88" s="61">
        <f t="shared" si="52"/>
        <v>123.84418385227119</v>
      </c>
      <c r="AL88" s="61">
        <f t="shared" si="52"/>
        <v>126.1899390931649</v>
      </c>
      <c r="AM88" s="61">
        <f t="shared" si="52"/>
        <v>135.95092024539878</v>
      </c>
      <c r="AN88" s="61">
        <f t="shared" si="52"/>
        <v>143.00257017588066</v>
      </c>
    </row>
    <row r="89" spans="2:43">
      <c r="E89" s="58" t="s">
        <v>999</v>
      </c>
      <c r="L89" s="61">
        <f>(L88/K88-1)*100</f>
        <v>2.0201250452586139</v>
      </c>
      <c r="M89" s="61">
        <f t="shared" ref="M89:AB89" si="53">(M88/L88-1)*100</f>
        <v>3.5313496586065973</v>
      </c>
      <c r="N89" s="61">
        <f t="shared" si="53"/>
        <v>15.239883463845727</v>
      </c>
      <c r="O89" s="61">
        <f t="shared" si="53"/>
        <v>14.928633979434291</v>
      </c>
      <c r="P89" s="61">
        <f t="shared" si="53"/>
        <v>5.7759376389366901</v>
      </c>
      <c r="Q89" s="61">
        <f t="shared" si="53"/>
        <v>7.6052125614185062</v>
      </c>
      <c r="R89" s="61">
        <f t="shared" si="53"/>
        <v>5.8940661091198443</v>
      </c>
      <c r="S89" s="61">
        <f t="shared" si="53"/>
        <v>3.8701389477068027</v>
      </c>
      <c r="T89" s="61">
        <f t="shared" si="53"/>
        <v>5.1871575612513876</v>
      </c>
      <c r="U89" s="61">
        <f t="shared" si="53"/>
        <v>5.0153824946584047</v>
      </c>
      <c r="V89" s="61">
        <f t="shared" si="53"/>
        <v>5.4187627722695586</v>
      </c>
      <c r="W89" s="61">
        <f t="shared" si="53"/>
        <v>6.0262029577568654</v>
      </c>
      <c r="X89" s="61">
        <f t="shared" si="53"/>
        <v>5.5216246443805073</v>
      </c>
      <c r="Y89" s="61">
        <f t="shared" si="53"/>
        <v>6.9829848489713742</v>
      </c>
      <c r="Z89" s="61">
        <f t="shared" si="53"/>
        <v>6.2972508519146819</v>
      </c>
      <c r="AA89" s="61">
        <f t="shared" si="53"/>
        <v>1.8597653121506852</v>
      </c>
      <c r="AB89" s="61">
        <f t="shared" si="53"/>
        <v>3.8999999999999924</v>
      </c>
      <c r="AC89" s="61">
        <f t="shared" ref="AC89:AN89" si="54">(AC88/AB88-1)*100</f>
        <v>8.6842105263158054</v>
      </c>
      <c r="AD89" s="61">
        <f t="shared" si="54"/>
        <v>7.9222720478325792</v>
      </c>
      <c r="AE89" s="61">
        <f t="shared" si="54"/>
        <v>6.4516129032257785</v>
      </c>
      <c r="AF89" s="61">
        <f t="shared" si="54"/>
        <v>7.1428571428571397</v>
      </c>
      <c r="AG89" s="61">
        <f t="shared" si="54"/>
        <v>7.0500000000000007</v>
      </c>
      <c r="AH89" s="61">
        <f t="shared" si="54"/>
        <v>3.9877300613497146</v>
      </c>
      <c r="AI89" s="61">
        <f t="shared" si="54"/>
        <v>-2.2727272727272818</v>
      </c>
      <c r="AJ89" s="61">
        <f t="shared" si="54"/>
        <v>5.8653833693546042</v>
      </c>
      <c r="AK89" s="61">
        <f t="shared" si="54"/>
        <v>7.5318436769217234</v>
      </c>
      <c r="AL89" s="61">
        <f t="shared" si="54"/>
        <v>1.8941182120363997</v>
      </c>
      <c r="AM89" s="61">
        <f t="shared" si="54"/>
        <v>7.7351500621831937</v>
      </c>
      <c r="AN89" s="61">
        <f t="shared" si="54"/>
        <v>5.1869085679988602</v>
      </c>
    </row>
    <row r="90" spans="2:43">
      <c r="E90" s="58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</row>
    <row r="91" spans="2:43">
      <c r="E91" s="58" t="s">
        <v>991</v>
      </c>
      <c r="K91" s="61">
        <f t="shared" ref="K91:AN91" si="55">K6/K55*100</f>
        <v>28.622583625619836</v>
      </c>
      <c r="L91" s="61">
        <f t="shared" si="55"/>
        <v>29.369946934479273</v>
      </c>
      <c r="M91" s="61">
        <f t="shared" si="55"/>
        <v>30.923631346408907</v>
      </c>
      <c r="N91" s="61">
        <f t="shared" si="55"/>
        <v>33.258415931320137</v>
      </c>
      <c r="O91" s="61">
        <f t="shared" si="55"/>
        <v>37.090896962624335</v>
      </c>
      <c r="P91" s="61">
        <f t="shared" si="55"/>
        <v>40.23767510734946</v>
      </c>
      <c r="Q91" s="61">
        <f t="shared" si="55"/>
        <v>42.868090143845166</v>
      </c>
      <c r="R91" s="61">
        <f t="shared" si="55"/>
        <v>45.697584411517191</v>
      </c>
      <c r="S91" s="61">
        <f t="shared" si="55"/>
        <v>49.023451948477145</v>
      </c>
      <c r="T91" s="61">
        <f t="shared" si="55"/>
        <v>50.380283795905221</v>
      </c>
      <c r="U91" s="61">
        <f t="shared" si="55"/>
        <v>52.178185463812419</v>
      </c>
      <c r="V91" s="61">
        <f t="shared" si="55"/>
        <v>55.219501276789593</v>
      </c>
      <c r="W91" s="61">
        <f t="shared" si="55"/>
        <v>57.788421919253906</v>
      </c>
      <c r="X91" s="61">
        <f t="shared" si="55"/>
        <v>62.143050202895402</v>
      </c>
      <c r="Y91" s="61">
        <f t="shared" si="55"/>
        <v>66.330620670031507</v>
      </c>
      <c r="Z91" s="61">
        <f t="shared" si="55"/>
        <v>65.081749211906441</v>
      </c>
      <c r="AA91" s="61">
        <f t="shared" si="55"/>
        <v>70.248454796390249</v>
      </c>
      <c r="AB91" s="61">
        <f t="shared" si="55"/>
        <v>72.988144533449457</v>
      </c>
      <c r="AC91" s="61">
        <f t="shared" si="55"/>
        <v>76.709351511277575</v>
      </c>
      <c r="AD91" s="61">
        <f t="shared" si="55"/>
        <v>82.501031491666183</v>
      </c>
      <c r="AE91" s="61">
        <f t="shared" si="55"/>
        <v>97.837785274843455</v>
      </c>
      <c r="AF91" s="61">
        <f t="shared" si="55"/>
        <v>100.00037235803853</v>
      </c>
      <c r="AG91" s="61">
        <f t="shared" si="55"/>
        <v>103.35856474212557</v>
      </c>
      <c r="AH91" s="61">
        <f t="shared" si="55"/>
        <v>111.39309346082291</v>
      </c>
      <c r="AI91" s="61">
        <f t="shared" si="55"/>
        <v>116.57238265351349</v>
      </c>
      <c r="AJ91" s="61">
        <f t="shared" si="55"/>
        <v>123.44806854050805</v>
      </c>
      <c r="AK91" s="61">
        <f t="shared" si="55"/>
        <v>132.56624825662482</v>
      </c>
      <c r="AL91" s="61">
        <f t="shared" si="55"/>
        <v>133.97372262773723</v>
      </c>
      <c r="AM91" s="61">
        <f t="shared" si="55"/>
        <v>136.43738010413813</v>
      </c>
      <c r="AN91" s="61">
        <f t="shared" si="55"/>
        <v>139.78024646391063</v>
      </c>
    </row>
    <row r="92" spans="2:43">
      <c r="E92" s="58" t="s">
        <v>989</v>
      </c>
      <c r="L92" s="61">
        <f>(L91/K91-1)*100</f>
        <v>2.611096603419405</v>
      </c>
      <c r="M92" s="61">
        <f t="shared" ref="M92:AB92" si="56">(M91/L91-1)*100</f>
        <v>5.2900484137601955</v>
      </c>
      <c r="N92" s="61">
        <f t="shared" si="56"/>
        <v>7.5501630411926479</v>
      </c>
      <c r="O92" s="61">
        <f t="shared" si="56"/>
        <v>11.523342059400576</v>
      </c>
      <c r="P92" s="61">
        <f t="shared" si="56"/>
        <v>8.4839634584627621</v>
      </c>
      <c r="Q92" s="61">
        <f t="shared" si="56"/>
        <v>6.5371943818276268</v>
      </c>
      <c r="R92" s="61">
        <f t="shared" si="56"/>
        <v>6.6004672897196359</v>
      </c>
      <c r="S92" s="61">
        <f t="shared" si="56"/>
        <v>7.277994186759984</v>
      </c>
      <c r="T92" s="61">
        <f t="shared" si="56"/>
        <v>2.7677199248516526</v>
      </c>
      <c r="U92" s="61">
        <f t="shared" si="56"/>
        <v>3.5686612548485153</v>
      </c>
      <c r="V92" s="61">
        <f t="shared" si="56"/>
        <v>5.8287113396966239</v>
      </c>
      <c r="W92" s="61">
        <f t="shared" si="56"/>
        <v>4.6521981964080306</v>
      </c>
      <c r="X92" s="61">
        <f t="shared" si="56"/>
        <v>7.5354684191343502</v>
      </c>
      <c r="Y92" s="61">
        <f t="shared" si="56"/>
        <v>6.7385982076254791</v>
      </c>
      <c r="Z92" s="61">
        <f t="shared" si="56"/>
        <v>-1.8827977870698787</v>
      </c>
      <c r="AA92" s="61">
        <f t="shared" si="56"/>
        <v>7.9387933591965831</v>
      </c>
      <c r="AB92" s="61">
        <f t="shared" si="56"/>
        <v>3.8999999999999924</v>
      </c>
      <c r="AC92" s="61">
        <f t="shared" ref="AC92:AN92" si="57">(AC91/AB91-1)*100</f>
        <v>5.0983717994403044</v>
      </c>
      <c r="AD92" s="61">
        <f t="shared" si="57"/>
        <v>7.5501615725914961</v>
      </c>
      <c r="AE92" s="61">
        <f t="shared" si="57"/>
        <v>18.589772159062655</v>
      </c>
      <c r="AF92" s="61">
        <f t="shared" si="57"/>
        <v>2.210380250452304</v>
      </c>
      <c r="AG92" s="61">
        <f t="shared" si="57"/>
        <v>3.3581798796342932</v>
      </c>
      <c r="AH92" s="61">
        <f t="shared" si="57"/>
        <v>7.7734522908121662</v>
      </c>
      <c r="AI92" s="61">
        <f t="shared" si="57"/>
        <v>4.6495604276508784</v>
      </c>
      <c r="AJ92" s="61">
        <f t="shared" si="57"/>
        <v>5.8982116780018634</v>
      </c>
      <c r="AK92" s="61">
        <f t="shared" si="57"/>
        <v>7.3862473701844511</v>
      </c>
      <c r="AL92" s="61">
        <f t="shared" si="57"/>
        <v>1.0617139653736007</v>
      </c>
      <c r="AM92" s="61">
        <f t="shared" si="57"/>
        <v>1.838910965582774</v>
      </c>
      <c r="AN92" s="61">
        <f t="shared" si="57"/>
        <v>2.4501103416241232</v>
      </c>
      <c r="AO92" s="193"/>
      <c r="AP92" s="193"/>
    </row>
    <row r="93" spans="2:43">
      <c r="E93" s="58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193"/>
      <c r="AD93" s="193"/>
      <c r="AE93" s="193"/>
      <c r="AF93" s="193"/>
      <c r="AG93" s="193"/>
      <c r="AH93" s="193"/>
      <c r="AI93" s="193"/>
      <c r="AJ93" s="193"/>
      <c r="AK93" s="193"/>
      <c r="AL93" s="193"/>
      <c r="AM93" s="193"/>
      <c r="AN93" s="193"/>
      <c r="AO93" s="193"/>
      <c r="AP93" s="193"/>
    </row>
    <row r="94" spans="2:43">
      <c r="E94" s="58" t="s">
        <v>1022</v>
      </c>
      <c r="K94" s="61">
        <f t="shared" ref="K94:AN94" si="58">K7/K57*100</f>
        <v>32.442195339709549</v>
      </c>
      <c r="L94" s="61">
        <f t="shared" si="58"/>
        <v>32.952464611688875</v>
      </c>
      <c r="M94" s="61">
        <f t="shared" si="58"/>
        <v>36.437646666705973</v>
      </c>
      <c r="N94" s="61">
        <f t="shared" si="58"/>
        <v>40.439994487998035</v>
      </c>
      <c r="O94" s="61">
        <f t="shared" si="58"/>
        <v>45.075499729612076</v>
      </c>
      <c r="P94" s="61">
        <f t="shared" si="58"/>
        <v>50.167812942308785</v>
      </c>
      <c r="Q94" s="61">
        <f t="shared" si="58"/>
        <v>52.99416860103041</v>
      </c>
      <c r="R94" s="61">
        <f t="shared" si="58"/>
        <v>59.576777593925691</v>
      </c>
      <c r="S94" s="61">
        <f t="shared" si="58"/>
        <v>73.712053445054636</v>
      </c>
      <c r="T94" s="61">
        <f t="shared" si="58"/>
        <v>70.435287381116368</v>
      </c>
      <c r="U94" s="61">
        <f t="shared" si="58"/>
        <v>72.139766438927623</v>
      </c>
      <c r="V94" s="61">
        <f t="shared" si="58"/>
        <v>65.076009387762383</v>
      </c>
      <c r="W94" s="61">
        <f t="shared" si="58"/>
        <v>59.76705109367181</v>
      </c>
      <c r="X94" s="61">
        <f t="shared" si="58"/>
        <v>64.702182594281311</v>
      </c>
      <c r="Y94" s="61">
        <f t="shared" si="58"/>
        <v>63.708836569544744</v>
      </c>
      <c r="Z94" s="61">
        <f t="shared" si="58"/>
        <v>67.447123674038707</v>
      </c>
      <c r="AA94" s="61">
        <f t="shared" si="58"/>
        <v>70.163618864292602</v>
      </c>
      <c r="AB94" s="61">
        <f t="shared" si="58"/>
        <v>72.900000000000006</v>
      </c>
      <c r="AC94" s="61">
        <f t="shared" si="58"/>
        <v>76.599999999999994</v>
      </c>
      <c r="AD94" s="61">
        <f t="shared" si="58"/>
        <v>82.4</v>
      </c>
      <c r="AE94" s="61">
        <f t="shared" si="58"/>
        <v>97.9</v>
      </c>
      <c r="AF94" s="61">
        <f t="shared" si="58"/>
        <v>100</v>
      </c>
      <c r="AG94" s="61">
        <f t="shared" si="58"/>
        <v>103.3</v>
      </c>
      <c r="AH94" s="61">
        <f t="shared" si="58"/>
        <v>111.35739999999998</v>
      </c>
      <c r="AI94" s="61">
        <f t="shared" si="58"/>
        <v>116.5355191</v>
      </c>
      <c r="AJ94" s="61">
        <f t="shared" si="58"/>
        <v>123.40892465252378</v>
      </c>
      <c r="AK94" s="61">
        <f t="shared" si="58"/>
        <v>132.49211356466876</v>
      </c>
      <c r="AL94" s="61">
        <f t="shared" si="58"/>
        <v>133.90260789291483</v>
      </c>
      <c r="AM94" s="61">
        <f t="shared" si="58"/>
        <v>136.36363636363635</v>
      </c>
      <c r="AN94" s="61">
        <f t="shared" si="58"/>
        <v>139.55342902711322</v>
      </c>
      <c r="AO94" s="61"/>
      <c r="AP94" s="61"/>
      <c r="AQ94" s="61"/>
    </row>
    <row r="95" spans="2:43">
      <c r="E95" s="58" t="s">
        <v>1023</v>
      </c>
      <c r="L95" s="61">
        <f t="shared" ref="L95:AN95" si="59">(L94/K94-1)*100</f>
        <v>1.5728567892406176</v>
      </c>
      <c r="M95" s="61">
        <f t="shared" si="59"/>
        <v>10.576392679838698</v>
      </c>
      <c r="N95" s="61">
        <f t="shared" si="59"/>
        <v>10.984100751350411</v>
      </c>
      <c r="O95" s="61">
        <f t="shared" si="59"/>
        <v>11.462675255778754</v>
      </c>
      <c r="P95" s="61">
        <f t="shared" si="59"/>
        <v>11.297297297297293</v>
      </c>
      <c r="Q95" s="61">
        <f t="shared" si="59"/>
        <v>5.6338028169014231</v>
      </c>
      <c r="R95" s="61">
        <f t="shared" si="59"/>
        <v>12.421383647798724</v>
      </c>
      <c r="S95" s="61">
        <f t="shared" si="59"/>
        <v>23.726150392817047</v>
      </c>
      <c r="T95" s="61">
        <f t="shared" si="59"/>
        <v>-4.44535989813496</v>
      </c>
      <c r="U95" s="61">
        <f t="shared" si="59"/>
        <v>2.4199220606406113</v>
      </c>
      <c r="V95" s="61">
        <f t="shared" si="59"/>
        <v>-9.7917659009130631</v>
      </c>
      <c r="W95" s="61">
        <f t="shared" si="59"/>
        <v>-8.1580882786720608</v>
      </c>
      <c r="X95" s="61">
        <f t="shared" si="59"/>
        <v>8.257277898611326</v>
      </c>
      <c r="Y95" s="61">
        <f t="shared" si="59"/>
        <v>-1.5352589123081017</v>
      </c>
      <c r="Z95" s="61">
        <f t="shared" si="59"/>
        <v>5.867768595041345</v>
      </c>
      <c r="AA95" s="61">
        <f t="shared" si="59"/>
        <v>4.0275923453493512</v>
      </c>
      <c r="AB95" s="61">
        <f t="shared" si="59"/>
        <v>3.8999999999999924</v>
      </c>
      <c r="AC95" s="61">
        <f t="shared" si="59"/>
        <v>5.0754458161865301</v>
      </c>
      <c r="AD95" s="61">
        <f t="shared" si="59"/>
        <v>7.571801566579639</v>
      </c>
      <c r="AE95" s="61">
        <f t="shared" si="59"/>
        <v>18.810679611650482</v>
      </c>
      <c r="AF95" s="61">
        <f t="shared" si="59"/>
        <v>2.1450459652706755</v>
      </c>
      <c r="AG95" s="61">
        <f t="shared" si="59"/>
        <v>3.2999999999999918</v>
      </c>
      <c r="AH95" s="61">
        <f t="shared" si="59"/>
        <v>7.7999999999999847</v>
      </c>
      <c r="AI95" s="61">
        <f t="shared" si="59"/>
        <v>4.6500000000000208</v>
      </c>
      <c r="AJ95" s="61">
        <f t="shared" si="59"/>
        <v>5.8981206808077502</v>
      </c>
      <c r="AK95" s="61">
        <f t="shared" si="59"/>
        <v>7.360236658507513</v>
      </c>
      <c r="AL95" s="61">
        <f t="shared" si="59"/>
        <v>1.0645873858428745</v>
      </c>
      <c r="AM95" s="61">
        <f t="shared" si="59"/>
        <v>1.8379242267556606</v>
      </c>
      <c r="AN95" s="61">
        <f t="shared" si="59"/>
        <v>2.3391812865497075</v>
      </c>
      <c r="AO95" s="193"/>
      <c r="AP95" s="193"/>
    </row>
    <row r="96" spans="2:43"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194"/>
      <c r="AD96" s="194"/>
      <c r="AE96" s="194"/>
      <c r="AF96" s="194"/>
      <c r="AG96" s="194"/>
      <c r="AH96" s="194"/>
      <c r="AI96" s="194"/>
      <c r="AJ96" s="194"/>
      <c r="AK96" s="194"/>
      <c r="AL96" s="194"/>
      <c r="AM96" s="194"/>
      <c r="AN96" s="194"/>
    </row>
    <row r="97" spans="2:40">
      <c r="E97" s="58" t="s">
        <v>1005</v>
      </c>
      <c r="K97" s="61">
        <f t="shared" ref="K97:AN97" si="60">K8/K59*100</f>
        <v>33.16058176259137</v>
      </c>
      <c r="L97" s="61">
        <f t="shared" si="60"/>
        <v>30.158586189728105</v>
      </c>
      <c r="M97" s="61">
        <f t="shared" si="60"/>
        <v>38.868742365454345</v>
      </c>
      <c r="N97" s="61">
        <f t="shared" si="60"/>
        <v>38.498907526083592</v>
      </c>
      <c r="O97" s="61">
        <f t="shared" si="60"/>
        <v>31.83842831011771</v>
      </c>
      <c r="P97" s="61">
        <f t="shared" si="60"/>
        <v>32.026676894872317</v>
      </c>
      <c r="Q97" s="61">
        <f t="shared" si="60"/>
        <v>37.342998898522382</v>
      </c>
      <c r="R97" s="61">
        <f t="shared" si="60"/>
        <v>42.235673734537507</v>
      </c>
      <c r="S97" s="61">
        <f t="shared" si="60"/>
        <v>42.461210215243874</v>
      </c>
      <c r="T97" s="61">
        <f t="shared" si="60"/>
        <v>41.628619013006016</v>
      </c>
      <c r="U97" s="61">
        <f t="shared" si="60"/>
        <v>46.218990228552386</v>
      </c>
      <c r="V97" s="61">
        <f t="shared" si="60"/>
        <v>52.181569513034134</v>
      </c>
      <c r="W97" s="61">
        <f t="shared" si="60"/>
        <v>47.542520503314371</v>
      </c>
      <c r="X97" s="61">
        <f t="shared" si="60"/>
        <v>50.290801679466909</v>
      </c>
      <c r="Y97" s="61">
        <f t="shared" si="60"/>
        <v>52.941710026419685</v>
      </c>
      <c r="Z97" s="61">
        <f t="shared" si="60"/>
        <v>54.815031108805321</v>
      </c>
      <c r="AA97" s="61">
        <f t="shared" si="60"/>
        <v>54.859757125408017</v>
      </c>
      <c r="AB97" s="61">
        <f t="shared" si="60"/>
        <v>56.999287653298921</v>
      </c>
      <c r="AC97" s="61">
        <f t="shared" si="60"/>
        <v>66.900212314225044</v>
      </c>
      <c r="AD97" s="61">
        <f t="shared" si="60"/>
        <v>77.500864022118975</v>
      </c>
      <c r="AE97" s="61">
        <f t="shared" si="60"/>
        <v>87.501571417795986</v>
      </c>
      <c r="AF97" s="61">
        <f t="shared" si="60"/>
        <v>100</v>
      </c>
      <c r="AG97" s="61">
        <f t="shared" si="60"/>
        <v>114.10025391104921</v>
      </c>
      <c r="AH97" s="61">
        <f t="shared" si="60"/>
        <v>123.20018356693501</v>
      </c>
      <c r="AI97" s="61">
        <f t="shared" si="60"/>
        <v>117.60051251861343</v>
      </c>
      <c r="AJ97" s="61">
        <f t="shared" si="60"/>
        <v>124.50024549344181</v>
      </c>
      <c r="AK97" s="61">
        <f t="shared" si="60"/>
        <v>133.87965563279775</v>
      </c>
      <c r="AL97" s="61">
        <f t="shared" si="60"/>
        <v>136.40961374927269</v>
      </c>
      <c r="AM97" s="61">
        <f t="shared" si="60"/>
        <v>157.08259418083279</v>
      </c>
      <c r="AN97" s="61">
        <f t="shared" si="60"/>
        <v>194.60414637540003</v>
      </c>
    </row>
    <row r="98" spans="2:40">
      <c r="E98" s="58" t="s">
        <v>1006</v>
      </c>
      <c r="L98" s="61">
        <f t="shared" ref="L98:AB98" si="61">(L97/K97-1)*100</f>
        <v>-9.0529038192262092</v>
      </c>
      <c r="M98" s="61">
        <f t="shared" si="61"/>
        <v>28.881182031977627</v>
      </c>
      <c r="N98" s="61">
        <f t="shared" si="61"/>
        <v>-0.95149679887625016</v>
      </c>
      <c r="O98" s="61">
        <f t="shared" si="61"/>
        <v>-17.30043693175789</v>
      </c>
      <c r="P98" s="61">
        <f t="shared" si="61"/>
        <v>0.59126217827398797</v>
      </c>
      <c r="Q98" s="61">
        <f t="shared" si="61"/>
        <v>16.599667899048388</v>
      </c>
      <c r="R98" s="61">
        <f t="shared" si="61"/>
        <v>13.10198693284037</v>
      </c>
      <c r="S98" s="61">
        <f t="shared" si="61"/>
        <v>0.5339952243307966</v>
      </c>
      <c r="T98" s="61">
        <f t="shared" si="61"/>
        <v>-1.9608277720236766</v>
      </c>
      <c r="U98" s="61">
        <f t="shared" si="61"/>
        <v>11.026960116337747</v>
      </c>
      <c r="V98" s="61">
        <f t="shared" si="61"/>
        <v>12.900713007785036</v>
      </c>
      <c r="W98" s="61">
        <f t="shared" si="61"/>
        <v>-8.8902059731281184</v>
      </c>
      <c r="X98" s="61">
        <f t="shared" si="61"/>
        <v>5.780680424717799</v>
      </c>
      <c r="Y98" s="61">
        <f t="shared" si="61"/>
        <v>5.2711594534694095</v>
      </c>
      <c r="Z98" s="61">
        <f t="shared" si="61"/>
        <v>3.5384597162630094</v>
      </c>
      <c r="AA98" s="61">
        <f t="shared" si="61"/>
        <v>8.1594438054621854E-2</v>
      </c>
      <c r="AB98" s="61">
        <f t="shared" si="61"/>
        <v>3.8999999999999924</v>
      </c>
      <c r="AC98" s="61">
        <f t="shared" ref="AC98:AN98" si="62">(AC97/AB97-1)*100</f>
        <v>17.370260346320478</v>
      </c>
      <c r="AD98" s="61">
        <f t="shared" si="62"/>
        <v>15.845467960704674</v>
      </c>
      <c r="AE98" s="61">
        <f t="shared" si="62"/>
        <v>12.903994712656086</v>
      </c>
      <c r="AF98" s="61">
        <f t="shared" si="62"/>
        <v>14.283661858513884</v>
      </c>
      <c r="AG98" s="61">
        <f t="shared" si="62"/>
        <v>14.10025391104921</v>
      </c>
      <c r="AH98" s="61">
        <f t="shared" si="62"/>
        <v>7.9753807234995033</v>
      </c>
      <c r="AI98" s="61">
        <f t="shared" si="62"/>
        <v>-4.5451807669420141</v>
      </c>
      <c r="AJ98" s="61">
        <f t="shared" si="62"/>
        <v>5.8670943068690473</v>
      </c>
      <c r="AK98" s="61">
        <f t="shared" si="62"/>
        <v>7.5336479074252116</v>
      </c>
      <c r="AL98" s="61">
        <f t="shared" si="62"/>
        <v>1.8897255931207724</v>
      </c>
      <c r="AM98" s="61">
        <f t="shared" si="62"/>
        <v>15.155075850854626</v>
      </c>
      <c r="AN98" s="61">
        <f t="shared" si="62"/>
        <v>23.886511672561639</v>
      </c>
    </row>
    <row r="99" spans="2:40"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</row>
    <row r="100" spans="2:40">
      <c r="E100" s="58" t="s">
        <v>1013</v>
      </c>
      <c r="K100" s="61">
        <f t="shared" ref="K100:AN100" si="63">K9/K61*100</f>
        <v>24.773698215033608</v>
      </c>
      <c r="L100" s="61">
        <f t="shared" si="63"/>
        <v>25.336330841648628</v>
      </c>
      <c r="M100" s="61">
        <f t="shared" si="63"/>
        <v>27.892266947209254</v>
      </c>
      <c r="N100" s="61">
        <f t="shared" si="63"/>
        <v>31.18963262741557</v>
      </c>
      <c r="O100" s="61">
        <f t="shared" si="63"/>
        <v>33.76079736053228</v>
      </c>
      <c r="P100" s="61">
        <f t="shared" si="63"/>
        <v>36.606965308906886</v>
      </c>
      <c r="Q100" s="61">
        <f t="shared" si="63"/>
        <v>39.331200171603001</v>
      </c>
      <c r="R100" s="61">
        <f t="shared" si="63"/>
        <v>42.63500761977528</v>
      </c>
      <c r="S100" s="61">
        <f t="shared" si="63"/>
        <v>45.384566746959031</v>
      </c>
      <c r="T100" s="61">
        <f t="shared" si="63"/>
        <v>48.139258854494635</v>
      </c>
      <c r="U100" s="61">
        <f t="shared" si="63"/>
        <v>50.187967174472803</v>
      </c>
      <c r="V100" s="61">
        <f t="shared" si="63"/>
        <v>53.093027916690438</v>
      </c>
      <c r="W100" s="61">
        <f t="shared" si="63"/>
        <v>57.61661657660796</v>
      </c>
      <c r="X100" s="61">
        <f t="shared" si="63"/>
        <v>64.849241087371126</v>
      </c>
      <c r="Y100" s="61">
        <f t="shared" si="63"/>
        <v>67.450152933005242</v>
      </c>
      <c r="Z100" s="61">
        <f t="shared" si="63"/>
        <v>71.387098746505302</v>
      </c>
      <c r="AA100" s="61">
        <f t="shared" si="63"/>
        <v>76.89711454180626</v>
      </c>
      <c r="AB100" s="61">
        <f t="shared" si="63"/>
        <v>79.89610200893668</v>
      </c>
      <c r="AC100" s="61">
        <f t="shared" si="63"/>
        <v>86.804976592060541</v>
      </c>
      <c r="AD100" s="61">
        <f t="shared" si="63"/>
        <v>91.842377188817835</v>
      </c>
      <c r="AE100" s="61">
        <f t="shared" si="63"/>
        <v>93.634225616362329</v>
      </c>
      <c r="AF100" s="61">
        <f t="shared" si="63"/>
        <v>100</v>
      </c>
      <c r="AG100" s="61">
        <f t="shared" si="63"/>
        <v>107.50120875831742</v>
      </c>
      <c r="AH100" s="61">
        <f t="shared" si="63"/>
        <v>115.88310652389353</v>
      </c>
      <c r="AI100" s="61">
        <f t="shared" si="63"/>
        <v>121.27388819432043</v>
      </c>
      <c r="AJ100" s="61">
        <f t="shared" si="63"/>
        <v>128.42841131437473</v>
      </c>
      <c r="AK100" s="61">
        <f t="shared" si="63"/>
        <v>137.8813593566897</v>
      </c>
      <c r="AL100" s="61">
        <f t="shared" si="63"/>
        <v>139.33951538406879</v>
      </c>
      <c r="AM100" s="61">
        <f t="shared" si="63"/>
        <v>143.7147803652658</v>
      </c>
      <c r="AN100" s="61">
        <f t="shared" si="63"/>
        <v>172.64715036941172</v>
      </c>
    </row>
    <row r="101" spans="2:40">
      <c r="E101" s="58" t="s">
        <v>1014</v>
      </c>
      <c r="L101" s="61">
        <f t="shared" ref="L101:AB101" si="64">(L100/K100-1)*100</f>
        <v>2.2710885622784893</v>
      </c>
      <c r="M101" s="61">
        <f t="shared" si="64"/>
        <v>10.088027826661872</v>
      </c>
      <c r="N101" s="61">
        <f t="shared" si="64"/>
        <v>11.821791632953783</v>
      </c>
      <c r="O101" s="61">
        <f t="shared" si="64"/>
        <v>8.2436518692966754</v>
      </c>
      <c r="P101" s="61">
        <f t="shared" si="64"/>
        <v>8.4303931509090759</v>
      </c>
      <c r="Q101" s="61">
        <f t="shared" si="64"/>
        <v>7.4418484015480013</v>
      </c>
      <c r="R101" s="61">
        <f t="shared" si="64"/>
        <v>8.3999660161848233</v>
      </c>
      <c r="S101" s="61">
        <f t="shared" si="64"/>
        <v>6.4490644676428621</v>
      </c>
      <c r="T101" s="61">
        <f t="shared" si="64"/>
        <v>6.0696670806495767</v>
      </c>
      <c r="U101" s="61">
        <f t="shared" si="64"/>
        <v>4.2557953087117184</v>
      </c>
      <c r="V101" s="61">
        <f t="shared" si="64"/>
        <v>5.788361047018542</v>
      </c>
      <c r="W101" s="61">
        <f t="shared" si="64"/>
        <v>8.5201180595983139</v>
      </c>
      <c r="X101" s="61">
        <f t="shared" si="64"/>
        <v>12.553018452839137</v>
      </c>
      <c r="Y101" s="61">
        <f t="shared" si="64"/>
        <v>4.0107051401417682</v>
      </c>
      <c r="Z101" s="61">
        <f t="shared" si="64"/>
        <v>5.8368226643020771</v>
      </c>
      <c r="AA101" s="61">
        <f t="shared" si="64"/>
        <v>7.7185036120699602</v>
      </c>
      <c r="AB101" s="61">
        <f t="shared" si="64"/>
        <v>3.8999999999999702</v>
      </c>
      <c r="AC101" s="61">
        <f t="shared" ref="AC101:AN101" si="65">(AC100/AB100-1)*100</f>
        <v>8.6473237234415699</v>
      </c>
      <c r="AD101" s="61">
        <f t="shared" si="65"/>
        <v>5.8031241923265808</v>
      </c>
      <c r="AE101" s="61">
        <f t="shared" si="65"/>
        <v>1.9510039726657435</v>
      </c>
      <c r="AF101" s="61">
        <f t="shared" si="65"/>
        <v>6.7985550601117772</v>
      </c>
      <c r="AG101" s="61">
        <f t="shared" si="65"/>
        <v>7.5012087583174125</v>
      </c>
      <c r="AH101" s="61">
        <f t="shared" si="65"/>
        <v>7.7970265287157448</v>
      </c>
      <c r="AI101" s="61">
        <f t="shared" si="65"/>
        <v>4.6519133220815023</v>
      </c>
      <c r="AJ101" s="61">
        <f t="shared" si="65"/>
        <v>5.8994753335445127</v>
      </c>
      <c r="AK101" s="61">
        <f t="shared" si="65"/>
        <v>7.3604803996021317</v>
      </c>
      <c r="AL101" s="61">
        <f t="shared" si="65"/>
        <v>1.0575439886743032</v>
      </c>
      <c r="AM101" s="61">
        <f t="shared" si="65"/>
        <v>3.1400030128834855</v>
      </c>
      <c r="AN101" s="61">
        <f t="shared" si="65"/>
        <v>20.13179850437885</v>
      </c>
    </row>
    <row r="102" spans="2:40">
      <c r="E102" s="58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</row>
    <row r="103" spans="2:40" s="194" customFormat="1">
      <c r="B103" s="201"/>
      <c r="E103" s="194" t="s">
        <v>1038</v>
      </c>
      <c r="G103" s="202"/>
      <c r="K103" s="194">
        <f>100*K3/K64</f>
        <v>42.596847235424704</v>
      </c>
      <c r="L103" s="194">
        <f t="shared" ref="L103:AN103" si="66">100*L3/L64</f>
        <v>41.740189489676879</v>
      </c>
      <c r="M103" s="194">
        <f t="shared" si="66"/>
        <v>49.010555216346752</v>
      </c>
      <c r="N103" s="194">
        <f t="shared" si="66"/>
        <v>52.709261706308304</v>
      </c>
      <c r="O103" s="194">
        <f t="shared" si="66"/>
        <v>52.665542357674425</v>
      </c>
      <c r="P103" s="194">
        <f t="shared" si="66"/>
        <v>52.7183774403033</v>
      </c>
      <c r="Q103" s="194">
        <f t="shared" si="66"/>
        <v>58.342048796117176</v>
      </c>
      <c r="R103" s="194">
        <f t="shared" si="66"/>
        <v>62.957111599477329</v>
      </c>
      <c r="S103" s="194">
        <f t="shared" si="66"/>
        <v>63.85985735105541</v>
      </c>
      <c r="T103" s="194">
        <f t="shared" si="66"/>
        <v>62.272723432002692</v>
      </c>
      <c r="U103" s="194">
        <f t="shared" si="66"/>
        <v>67.922380486901204</v>
      </c>
      <c r="V103" s="194">
        <f t="shared" si="66"/>
        <v>73.746899041547621</v>
      </c>
      <c r="W103" s="194">
        <f t="shared" si="66"/>
        <v>70.26266580939496</v>
      </c>
      <c r="X103" s="194">
        <f t="shared" si="66"/>
        <v>70.596647302908565</v>
      </c>
      <c r="Y103" s="194">
        <f t="shared" si="66"/>
        <v>75.470084788103833</v>
      </c>
      <c r="Z103" s="194">
        <f t="shared" si="66"/>
        <v>73.510569597778968</v>
      </c>
      <c r="AA103" s="194">
        <f t="shared" si="66"/>
        <v>68.278730360979225</v>
      </c>
      <c r="AB103" s="194">
        <f t="shared" si="66"/>
        <v>71.511841254825754</v>
      </c>
      <c r="AC103" s="194">
        <f t="shared" si="66"/>
        <v>82.965111806105526</v>
      </c>
      <c r="AD103" s="194">
        <f t="shared" si="66"/>
        <v>85.366186057069115</v>
      </c>
      <c r="AE103" s="194">
        <f t="shared" si="66"/>
        <v>94.970442093807122</v>
      </c>
      <c r="AF103" s="194">
        <f t="shared" si="66"/>
        <v>100.00005204416911</v>
      </c>
      <c r="AG103" s="194">
        <f t="shared" si="66"/>
        <v>111.07010831846996</v>
      </c>
      <c r="AH103" s="194">
        <f t="shared" si="66"/>
        <v>125.57208238320486</v>
      </c>
      <c r="AI103" s="194">
        <f t="shared" si="66"/>
        <v>134.15187256028415</v>
      </c>
      <c r="AJ103" s="194">
        <f t="shared" si="66"/>
        <v>150.17456422192427</v>
      </c>
      <c r="AK103" s="194">
        <f t="shared" si="66"/>
        <v>160.45514032281514</v>
      </c>
      <c r="AL103" s="194">
        <f t="shared" si="66"/>
        <v>162.1778265113085</v>
      </c>
      <c r="AM103" s="194">
        <f t="shared" si="66"/>
        <v>175.00695636043224</v>
      </c>
      <c r="AN103" s="194">
        <f t="shared" si="66"/>
        <v>191.50298647867524</v>
      </c>
    </row>
    <row r="104" spans="2:40">
      <c r="E104" s="58" t="s">
        <v>1025</v>
      </c>
      <c r="L104" s="61">
        <f t="shared" ref="L104:AN104" si="67">(L103/K103-1)*100</f>
        <v>-2.0110825127813814</v>
      </c>
      <c r="M104" s="61">
        <f t="shared" si="67"/>
        <v>17.418142599635232</v>
      </c>
      <c r="N104" s="61">
        <f t="shared" si="67"/>
        <v>7.5467549258203537</v>
      </c>
      <c r="O104" s="61">
        <f t="shared" si="67"/>
        <v>-8.2944338847845689E-2</v>
      </c>
      <c r="P104" s="61">
        <f t="shared" si="67"/>
        <v>0.10032191877955565</v>
      </c>
      <c r="Q104" s="61">
        <f t="shared" si="67"/>
        <v>10.667383233070771</v>
      </c>
      <c r="R104" s="61">
        <f t="shared" si="67"/>
        <v>7.9103543646333208</v>
      </c>
      <c r="S104" s="61">
        <f t="shared" si="67"/>
        <v>1.4339059220524586</v>
      </c>
      <c r="T104" s="61">
        <f t="shared" si="67"/>
        <v>-2.4853389670568826</v>
      </c>
      <c r="U104" s="61">
        <f t="shared" si="67"/>
        <v>9.0724425455191984</v>
      </c>
      <c r="V104" s="61">
        <f t="shared" si="67"/>
        <v>8.5752568047429811</v>
      </c>
      <c r="W104" s="61">
        <f t="shared" si="67"/>
        <v>-4.7245826976259782</v>
      </c>
      <c r="X104" s="61">
        <f t="shared" si="67"/>
        <v>0.47533279539893059</v>
      </c>
      <c r="Y104" s="61">
        <f t="shared" si="67"/>
        <v>6.903213780514017</v>
      </c>
      <c r="Z104" s="61">
        <f t="shared" si="67"/>
        <v>-2.5964131295553305</v>
      </c>
      <c r="AA104" s="61">
        <f t="shared" si="67"/>
        <v>-7.1171251500652506</v>
      </c>
      <c r="AB104" s="61">
        <f t="shared" si="67"/>
        <v>4.7351655145805527</v>
      </c>
      <c r="AC104" s="61">
        <f t="shared" si="67"/>
        <v>16.01590778577091</v>
      </c>
      <c r="AD104" s="61">
        <f t="shared" si="67"/>
        <v>2.8940770387618331</v>
      </c>
      <c r="AE104" s="61">
        <f t="shared" si="67"/>
        <v>11.250656120817393</v>
      </c>
      <c r="AF104" s="61">
        <f t="shared" si="67"/>
        <v>5.2959740309453274</v>
      </c>
      <c r="AG104" s="61">
        <f t="shared" si="67"/>
        <v>11.070050512985041</v>
      </c>
      <c r="AH104" s="61">
        <f t="shared" si="67"/>
        <v>13.056594869929871</v>
      </c>
      <c r="AI104" s="61">
        <f t="shared" si="67"/>
        <v>6.8325618355970175</v>
      </c>
      <c r="AJ104" s="61">
        <f t="shared" si="67"/>
        <v>11.943695869351334</v>
      </c>
      <c r="AK104" s="61">
        <f t="shared" si="67"/>
        <v>6.8457505797709484</v>
      </c>
      <c r="AL104" s="61">
        <f t="shared" si="67"/>
        <v>1.0736248056793629</v>
      </c>
      <c r="AM104" s="61">
        <f t="shared" si="67"/>
        <v>7.9105326080006311</v>
      </c>
      <c r="AN104" s="61">
        <f t="shared" si="67"/>
        <v>9.4259282381146789</v>
      </c>
    </row>
    <row r="112" spans="2:40">
      <c r="AB112"/>
      <c r="AN112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D98"/>
  <sheetViews>
    <sheetView topLeftCell="C1" zoomScale="75" workbookViewId="0">
      <selection activeCell="I110" sqref="I110"/>
    </sheetView>
  </sheetViews>
  <sheetFormatPr defaultRowHeight="14.25"/>
  <cols>
    <col min="1" max="1" width="1.5" customWidth="1"/>
    <col min="2" max="2" width="5.625" style="8" bestFit="1" customWidth="1"/>
    <col min="3" max="3" width="3.875" customWidth="1"/>
    <col min="4" max="4" width="54.75" customWidth="1"/>
  </cols>
  <sheetData>
    <row r="2" spans="2:4">
      <c r="B2" s="9"/>
      <c r="C2" s="2"/>
      <c r="D2" s="3" t="s">
        <v>32</v>
      </c>
    </row>
    <row r="3" spans="2:4">
      <c r="B3" s="9">
        <v>1.1000000000000001</v>
      </c>
      <c r="C3" s="2"/>
      <c r="D3" s="4" t="s">
        <v>33</v>
      </c>
    </row>
    <row r="4" spans="2:4">
      <c r="B4" s="9">
        <v>1.2</v>
      </c>
      <c r="C4" s="2"/>
      <c r="D4" s="4" t="s">
        <v>34</v>
      </c>
    </row>
    <row r="5" spans="2:4">
      <c r="B5" s="9">
        <v>1.3</v>
      </c>
      <c r="C5" s="2"/>
      <c r="D5" s="4" t="s">
        <v>35</v>
      </c>
    </row>
    <row r="6" spans="2:4">
      <c r="B6" s="9">
        <v>1.4</v>
      </c>
      <c r="C6" s="2"/>
      <c r="D6" s="4" t="s">
        <v>36</v>
      </c>
    </row>
    <row r="7" spans="2:4">
      <c r="B7" s="9"/>
      <c r="C7" s="2"/>
      <c r="D7" s="2"/>
    </row>
    <row r="8" spans="2:4">
      <c r="B8" s="10">
        <v>2</v>
      </c>
      <c r="C8" s="3"/>
      <c r="D8" s="5" t="s">
        <v>37</v>
      </c>
    </row>
    <row r="9" spans="2:4">
      <c r="B9" s="9">
        <v>2.1</v>
      </c>
      <c r="C9" s="2"/>
      <c r="D9" s="4" t="s">
        <v>38</v>
      </c>
    </row>
    <row r="10" spans="2:4">
      <c r="B10" s="9">
        <v>2.2000000000000002</v>
      </c>
      <c r="C10" s="2"/>
      <c r="D10" s="4" t="s">
        <v>39</v>
      </c>
    </row>
    <row r="11" spans="2:4">
      <c r="B11" s="9">
        <v>2.2999999999999998</v>
      </c>
      <c r="C11" s="2"/>
      <c r="D11" s="4" t="s">
        <v>40</v>
      </c>
    </row>
    <row r="12" spans="2:4">
      <c r="B12" s="9"/>
      <c r="C12" s="2"/>
      <c r="D12" s="2"/>
    </row>
    <row r="13" spans="2:4">
      <c r="B13" s="10">
        <v>3</v>
      </c>
      <c r="C13" s="3"/>
      <c r="D13" s="5" t="s">
        <v>41</v>
      </c>
    </row>
    <row r="14" spans="2:4">
      <c r="B14" s="9">
        <v>3.1</v>
      </c>
      <c r="C14" s="2"/>
      <c r="D14" s="4" t="s">
        <v>42</v>
      </c>
    </row>
    <row r="15" spans="2:4">
      <c r="B15" s="9">
        <v>3.2</v>
      </c>
      <c r="C15" s="2"/>
      <c r="D15" s="4" t="s">
        <v>43</v>
      </c>
    </row>
    <row r="16" spans="2:4">
      <c r="B16" s="9">
        <v>3.3</v>
      </c>
      <c r="C16" s="2"/>
      <c r="D16" s="4" t="s">
        <v>44</v>
      </c>
    </row>
    <row r="17" spans="2:4">
      <c r="B17" s="9">
        <v>3.4</v>
      </c>
      <c r="C17" s="2"/>
      <c r="D17" s="4" t="s">
        <v>45</v>
      </c>
    </row>
    <row r="18" spans="2:4">
      <c r="B18" s="9">
        <v>3.5</v>
      </c>
      <c r="C18" s="2"/>
      <c r="D18" s="4" t="s">
        <v>46</v>
      </c>
    </row>
    <row r="19" spans="2:4">
      <c r="B19" s="9"/>
      <c r="C19" s="2"/>
      <c r="D19" s="2"/>
    </row>
    <row r="20" spans="2:4">
      <c r="B20" s="9"/>
      <c r="C20" s="2"/>
      <c r="D20" s="6" t="s">
        <v>47</v>
      </c>
    </row>
    <row r="21" spans="2:4">
      <c r="B21" s="9">
        <v>3.6</v>
      </c>
      <c r="C21" s="2"/>
      <c r="D21" s="4" t="s">
        <v>48</v>
      </c>
    </row>
    <row r="22" spans="2:4">
      <c r="B22" s="9">
        <v>3.7</v>
      </c>
      <c r="C22" s="2"/>
      <c r="D22" s="4" t="s">
        <v>49</v>
      </c>
    </row>
    <row r="23" spans="2:4">
      <c r="B23" s="9">
        <v>3.8</v>
      </c>
      <c r="C23" s="2"/>
      <c r="D23" s="4" t="s">
        <v>50</v>
      </c>
    </row>
    <row r="24" spans="2:4">
      <c r="B24" s="9">
        <v>3.9</v>
      </c>
      <c r="C24" s="2"/>
      <c r="D24" s="4" t="s">
        <v>51</v>
      </c>
    </row>
    <row r="25" spans="2:4">
      <c r="B25" s="9">
        <v>3.1</v>
      </c>
      <c r="C25" s="2"/>
      <c r="D25" s="4" t="s">
        <v>52</v>
      </c>
    </row>
    <row r="26" spans="2:4" ht="25.5">
      <c r="B26" s="9">
        <v>3.11</v>
      </c>
      <c r="C26" s="2"/>
      <c r="D26" s="4" t="s">
        <v>53</v>
      </c>
    </row>
    <row r="27" spans="2:4">
      <c r="B27" s="9">
        <v>3.12</v>
      </c>
      <c r="C27" s="2"/>
      <c r="D27" s="4" t="s">
        <v>54</v>
      </c>
    </row>
    <row r="28" spans="2:4">
      <c r="B28" s="9">
        <v>3.13</v>
      </c>
      <c r="C28" s="2"/>
      <c r="D28" s="4" t="s">
        <v>55</v>
      </c>
    </row>
    <row r="29" spans="2:4">
      <c r="B29" s="9"/>
      <c r="C29" s="2"/>
      <c r="D29" s="2"/>
    </row>
    <row r="30" spans="2:4">
      <c r="B30" s="9"/>
      <c r="C30" s="2"/>
      <c r="D30" s="6" t="s">
        <v>56</v>
      </c>
    </row>
    <row r="31" spans="2:4">
      <c r="B31" s="9">
        <v>3.14</v>
      </c>
      <c r="C31" s="2"/>
      <c r="D31" s="2" t="s">
        <v>57</v>
      </c>
    </row>
    <row r="32" spans="2:4">
      <c r="B32" s="9">
        <v>3.15</v>
      </c>
      <c r="C32" s="2"/>
      <c r="D32" s="4" t="s">
        <v>58</v>
      </c>
    </row>
    <row r="33" spans="2:4">
      <c r="B33" s="9"/>
      <c r="C33" s="2"/>
      <c r="D33" s="2"/>
    </row>
    <row r="34" spans="2:4">
      <c r="B34" s="9"/>
      <c r="C34" s="2"/>
      <c r="D34" s="6" t="s">
        <v>59</v>
      </c>
    </row>
    <row r="35" spans="2:4">
      <c r="B35" s="9">
        <v>3.16</v>
      </c>
      <c r="C35" s="2"/>
      <c r="D35" s="4" t="s">
        <v>60</v>
      </c>
    </row>
    <row r="36" spans="2:4">
      <c r="B36" s="9">
        <v>3.17</v>
      </c>
      <c r="C36" s="2"/>
      <c r="D36" s="4" t="s">
        <v>61</v>
      </c>
    </row>
    <row r="37" spans="2:4">
      <c r="B37" s="9"/>
      <c r="C37" s="2"/>
      <c r="D37" s="2"/>
    </row>
    <row r="38" spans="2:4">
      <c r="B38" s="9"/>
      <c r="C38" s="2"/>
      <c r="D38" s="6" t="s">
        <v>62</v>
      </c>
    </row>
    <row r="39" spans="2:4">
      <c r="B39" s="9">
        <v>3.18</v>
      </c>
      <c r="C39" s="2"/>
      <c r="D39" s="4" t="s">
        <v>63</v>
      </c>
    </row>
    <row r="40" spans="2:4">
      <c r="B40" s="9">
        <v>3.19</v>
      </c>
      <c r="C40" s="2"/>
      <c r="D40" s="4" t="s">
        <v>64</v>
      </c>
    </row>
    <row r="41" spans="2:4">
      <c r="B41" s="9"/>
      <c r="C41" s="2"/>
      <c r="D41" s="2"/>
    </row>
    <row r="42" spans="2:4">
      <c r="B42" s="9"/>
      <c r="C42" s="2"/>
      <c r="D42" s="6" t="s">
        <v>65</v>
      </c>
    </row>
    <row r="43" spans="2:4">
      <c r="B43" s="9">
        <v>3.2</v>
      </c>
      <c r="C43" s="2"/>
      <c r="D43" s="4" t="s">
        <v>66</v>
      </c>
    </row>
    <row r="44" spans="2:4">
      <c r="B44" s="9">
        <v>3.21</v>
      </c>
      <c r="C44" s="2"/>
      <c r="D44" s="4" t="s">
        <v>67</v>
      </c>
    </row>
    <row r="45" spans="2:4">
      <c r="B45" s="9"/>
      <c r="C45" s="2"/>
      <c r="D45" s="2"/>
    </row>
    <row r="46" spans="2:4">
      <c r="B46" s="10">
        <v>4</v>
      </c>
      <c r="C46" s="3"/>
      <c r="D46" s="5" t="s">
        <v>68</v>
      </c>
    </row>
    <row r="47" spans="2:4">
      <c r="B47" s="9"/>
      <c r="C47" s="2"/>
      <c r="D47" s="6" t="s">
        <v>69</v>
      </c>
    </row>
    <row r="48" spans="2:4">
      <c r="B48" s="9">
        <v>4.0999999999999996</v>
      </c>
      <c r="C48" s="2"/>
      <c r="D48" s="4" t="s">
        <v>70</v>
      </c>
    </row>
    <row r="49" spans="2:4">
      <c r="B49" s="9">
        <v>4.2</v>
      </c>
      <c r="C49" s="2"/>
      <c r="D49" s="4" t="s">
        <v>71</v>
      </c>
    </row>
    <row r="50" spans="2:4">
      <c r="B50" s="9"/>
      <c r="C50" s="2"/>
      <c r="D50" s="2"/>
    </row>
    <row r="51" spans="2:4" ht="25.5">
      <c r="B51" s="10">
        <v>5</v>
      </c>
      <c r="C51" s="3"/>
      <c r="D51" s="5" t="s">
        <v>72</v>
      </c>
    </row>
    <row r="52" spans="2:4">
      <c r="B52" s="9">
        <v>5.0999999999999996</v>
      </c>
      <c r="C52" s="2"/>
      <c r="D52" s="4" t="s">
        <v>73</v>
      </c>
    </row>
    <row r="53" spans="2:4">
      <c r="B53" s="9">
        <v>5.2</v>
      </c>
      <c r="C53" s="2"/>
      <c r="D53" s="4" t="s">
        <v>74</v>
      </c>
    </row>
    <row r="54" spans="2:4">
      <c r="B54" s="9"/>
      <c r="C54" s="2"/>
      <c r="D54" s="2"/>
    </row>
    <row r="55" spans="2:4">
      <c r="B55" s="10">
        <v>6</v>
      </c>
      <c r="C55" s="3"/>
      <c r="D55" s="5" t="s">
        <v>75</v>
      </c>
    </row>
    <row r="56" spans="2:4">
      <c r="B56" s="9">
        <v>6.1</v>
      </c>
      <c r="C56" s="2"/>
      <c r="D56" s="4" t="s">
        <v>76</v>
      </c>
    </row>
    <row r="57" spans="2:4" ht="25.5">
      <c r="B57" s="9">
        <v>6.2</v>
      </c>
      <c r="C57" s="2"/>
      <c r="D57" s="4" t="s">
        <v>77</v>
      </c>
    </row>
    <row r="58" spans="2:4">
      <c r="B58" s="9">
        <v>6.3</v>
      </c>
      <c r="C58" s="2"/>
      <c r="D58" s="7" t="s">
        <v>78</v>
      </c>
    </row>
    <row r="59" spans="2:4">
      <c r="B59" s="9">
        <v>6.4</v>
      </c>
      <c r="C59" s="2"/>
      <c r="D59" s="4" t="s">
        <v>79</v>
      </c>
    </row>
    <row r="60" spans="2:4">
      <c r="B60" s="9"/>
      <c r="C60" s="2"/>
      <c r="D60" s="2"/>
    </row>
    <row r="61" spans="2:4">
      <c r="B61" s="10">
        <v>7</v>
      </c>
      <c r="C61" s="3"/>
      <c r="D61" s="5" t="s">
        <v>80</v>
      </c>
    </row>
    <row r="62" spans="2:4">
      <c r="B62" s="9">
        <v>7.1</v>
      </c>
      <c r="C62" s="2"/>
      <c r="D62" s="4" t="s">
        <v>81</v>
      </c>
    </row>
    <row r="63" spans="2:4" ht="25.5">
      <c r="B63" s="9">
        <v>7.2</v>
      </c>
      <c r="C63" s="2"/>
      <c r="D63" s="4" t="s">
        <v>82</v>
      </c>
    </row>
    <row r="64" spans="2:4">
      <c r="B64" s="9">
        <v>7.3</v>
      </c>
      <c r="C64" s="2"/>
      <c r="D64" s="4" t="s">
        <v>83</v>
      </c>
    </row>
    <row r="65" spans="2:4" ht="25.5">
      <c r="B65" s="9">
        <v>7.4</v>
      </c>
      <c r="C65" s="2"/>
      <c r="D65" s="4" t="s">
        <v>84</v>
      </c>
    </row>
    <row r="66" spans="2:4" ht="25.5">
      <c r="B66" s="9">
        <v>7.5</v>
      </c>
      <c r="C66" s="2"/>
      <c r="D66" s="4" t="s">
        <v>85</v>
      </c>
    </row>
    <row r="67" spans="2:4">
      <c r="B67" s="9"/>
      <c r="C67" s="2"/>
      <c r="D67" s="2"/>
    </row>
    <row r="68" spans="2:4">
      <c r="B68" s="10">
        <v>8</v>
      </c>
      <c r="C68" s="3"/>
      <c r="D68" s="5" t="s">
        <v>86</v>
      </c>
    </row>
    <row r="69" spans="2:4">
      <c r="B69" s="9" t="s">
        <v>87</v>
      </c>
      <c r="C69" s="2"/>
      <c r="D69" s="4" t="s">
        <v>88</v>
      </c>
    </row>
    <row r="70" spans="2:4">
      <c r="B70" s="9" t="s">
        <v>89</v>
      </c>
      <c r="C70" s="2"/>
      <c r="D70" s="4" t="s">
        <v>90</v>
      </c>
    </row>
    <row r="71" spans="2:4">
      <c r="B71" s="9">
        <v>8.1999999999999993</v>
      </c>
      <c r="C71" s="2"/>
      <c r="D71" s="4" t="s">
        <v>91</v>
      </c>
    </row>
    <row r="72" spans="2:4" ht="25.5">
      <c r="B72" s="9">
        <v>8.3000000000000007</v>
      </c>
      <c r="C72" s="2"/>
      <c r="D72" s="4" t="s">
        <v>92</v>
      </c>
    </row>
    <row r="73" spans="2:4" ht="25.5">
      <c r="B73" s="9">
        <v>8.4</v>
      </c>
      <c r="C73" s="2"/>
      <c r="D73" s="4" t="s">
        <v>93</v>
      </c>
    </row>
    <row r="74" spans="2:4" ht="25.5">
      <c r="B74" s="9">
        <v>8.5</v>
      </c>
      <c r="C74" s="2"/>
      <c r="D74" s="4" t="s">
        <v>94</v>
      </c>
    </row>
    <row r="75" spans="2:4">
      <c r="B75" s="9">
        <v>8.6</v>
      </c>
      <c r="C75" s="2"/>
      <c r="D75" s="4" t="s">
        <v>95</v>
      </c>
    </row>
    <row r="76" spans="2:4">
      <c r="B76" s="9">
        <v>8.6999999999999993</v>
      </c>
      <c r="C76" s="2"/>
      <c r="D76" s="4" t="s">
        <v>96</v>
      </c>
    </row>
    <row r="77" spans="2:4">
      <c r="B77" s="9">
        <v>8.8000000000000007</v>
      </c>
      <c r="C77" s="2"/>
      <c r="D77" s="4" t="s">
        <v>97</v>
      </c>
    </row>
    <row r="78" spans="2:4">
      <c r="B78" s="9">
        <v>8.9</v>
      </c>
      <c r="C78" s="2"/>
      <c r="D78" s="4" t="s">
        <v>98</v>
      </c>
    </row>
    <row r="79" spans="2:4">
      <c r="B79" s="9">
        <v>8.1</v>
      </c>
      <c r="C79" s="2"/>
      <c r="D79" s="4" t="s">
        <v>99</v>
      </c>
    </row>
    <row r="80" spans="2:4">
      <c r="B80" s="9">
        <v>8.11</v>
      </c>
      <c r="C80" s="2"/>
      <c r="D80" s="4" t="s">
        <v>100</v>
      </c>
    </row>
    <row r="81" spans="2:4">
      <c r="B81" s="9">
        <v>8.1199999999999992</v>
      </c>
      <c r="C81" s="2"/>
      <c r="D81" s="4" t="s">
        <v>101</v>
      </c>
    </row>
    <row r="82" spans="2:4">
      <c r="B82" s="9">
        <v>8.1300000000000008</v>
      </c>
      <c r="C82" s="2"/>
      <c r="D82" s="4" t="s">
        <v>102</v>
      </c>
    </row>
    <row r="83" spans="2:4">
      <c r="B83" s="9">
        <v>8.14</v>
      </c>
      <c r="C83" s="2"/>
      <c r="D83" s="4" t="s">
        <v>103</v>
      </c>
    </row>
    <row r="84" spans="2:4">
      <c r="B84" s="9">
        <v>8.15</v>
      </c>
      <c r="C84" s="2"/>
      <c r="D84" s="4" t="s">
        <v>104</v>
      </c>
    </row>
    <row r="85" spans="2:4">
      <c r="B85" s="9">
        <v>8.16</v>
      </c>
      <c r="C85" s="2"/>
      <c r="D85" s="4" t="s">
        <v>105</v>
      </c>
    </row>
    <row r="86" spans="2:4">
      <c r="B86" s="9" t="s">
        <v>106</v>
      </c>
      <c r="C86" s="2"/>
      <c r="D86" s="4" t="s">
        <v>107</v>
      </c>
    </row>
    <row r="87" spans="2:4">
      <c r="B87" s="9" t="s">
        <v>108</v>
      </c>
      <c r="C87" s="2"/>
      <c r="D87" s="4" t="s">
        <v>109</v>
      </c>
    </row>
    <row r="88" spans="2:4">
      <c r="B88" s="9" t="s">
        <v>110</v>
      </c>
      <c r="C88" s="2"/>
      <c r="D88" s="4" t="s">
        <v>111</v>
      </c>
    </row>
    <row r="89" spans="2:4">
      <c r="B89" s="9" t="s">
        <v>112</v>
      </c>
      <c r="C89" s="2"/>
      <c r="D89" s="4" t="s">
        <v>113</v>
      </c>
    </row>
    <row r="90" spans="2:4">
      <c r="B90" s="10">
        <v>9</v>
      </c>
      <c r="C90" s="3"/>
      <c r="D90" s="5" t="s">
        <v>114</v>
      </c>
    </row>
    <row r="91" spans="2:4">
      <c r="B91" s="9">
        <v>9.1</v>
      </c>
      <c r="C91" s="2"/>
      <c r="D91" s="4" t="s">
        <v>115</v>
      </c>
    </row>
    <row r="92" spans="2:4" ht="25.5">
      <c r="B92" s="9">
        <v>9.1999999999999993</v>
      </c>
      <c r="C92" s="2"/>
      <c r="D92" s="4" t="s">
        <v>116</v>
      </c>
    </row>
    <row r="93" spans="2:4">
      <c r="B93" s="9">
        <v>9.3000000000000007</v>
      </c>
      <c r="C93" s="2"/>
      <c r="D93" s="4" t="s">
        <v>117</v>
      </c>
    </row>
    <row r="94" spans="2:4">
      <c r="B94" s="9">
        <v>9.4</v>
      </c>
      <c r="C94" s="2"/>
      <c r="D94" s="2" t="s">
        <v>118</v>
      </c>
    </row>
    <row r="95" spans="2:4">
      <c r="B95" s="9">
        <v>9.5</v>
      </c>
      <c r="C95" s="2"/>
      <c r="D95" s="2" t="s">
        <v>119</v>
      </c>
    </row>
    <row r="96" spans="2:4" ht="25.5">
      <c r="B96" s="9">
        <v>9.6</v>
      </c>
      <c r="C96" s="2"/>
      <c r="D96" s="4" t="s">
        <v>120</v>
      </c>
    </row>
    <row r="97" spans="2:4" ht="25.5">
      <c r="B97" s="9">
        <v>9.6999999999999993</v>
      </c>
      <c r="C97" s="2"/>
      <c r="D97" s="4" t="s">
        <v>121</v>
      </c>
    </row>
    <row r="98" spans="2:4" ht="25.5">
      <c r="B98" s="9">
        <v>9.8000000000000007</v>
      </c>
      <c r="C98" s="2"/>
      <c r="D98" s="4" t="s">
        <v>122</v>
      </c>
    </row>
  </sheetData>
  <phoneticPr fontId="2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Notes</vt:lpstr>
      <vt:lpstr>Database Content</vt:lpstr>
      <vt:lpstr>annual data</vt:lpstr>
      <vt:lpstr>quarterly</vt:lpstr>
      <vt:lpstr>monthly</vt:lpstr>
      <vt:lpstr>computation</vt:lpstr>
      <vt:lpstr>Sources</vt:lpstr>
      <vt:lpstr>'Database Content'!Print_Area</vt:lpstr>
    </vt:vector>
  </TitlesOfParts>
  <Company>Asian Development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ea6</dc:creator>
  <cp:lastModifiedBy>abatten</cp:lastModifiedBy>
  <cp:lastPrinted>2010-09-14T06:38:37Z</cp:lastPrinted>
  <dcterms:created xsi:type="dcterms:W3CDTF">2010-09-13T07:57:02Z</dcterms:created>
  <dcterms:modified xsi:type="dcterms:W3CDTF">2011-11-16T00:13:14Z</dcterms:modified>
</cp:coreProperties>
</file>